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figuração" sheetId="1" r:id="rId4"/>
    <sheet state="hidden" name="Dados" sheetId="2" r:id="rId5"/>
    <sheet state="visible" name="3 Grupos de 4" sheetId="3" r:id="rId6"/>
  </sheets>
  <definedNames/>
  <calcPr/>
  <extLst>
    <ext uri="GoogleSheetsCustomDataVersion2">
      <go:sheetsCustomData xmlns:go="http://customooxmlschemas.google.com/" r:id="rId7" roundtripDataChecksum="2I2re/QHXnRmD1Tk+br7gi8oN2/TaViFTZYc64Mcdhs="/>
    </ext>
  </extLst>
</workbook>
</file>

<file path=xl/sharedStrings.xml><?xml version="1.0" encoding="utf-8"?>
<sst xmlns="http://schemas.openxmlformats.org/spreadsheetml/2006/main" count="333" uniqueCount="136">
  <si>
    <t>TABELA PARA CAMPEONATO CMSP</t>
  </si>
  <si>
    <t>Configuração ▼</t>
  </si>
  <si>
    <t>Escolher ▼</t>
  </si>
  <si>
    <t>Manual da tabela▼</t>
  </si>
  <si>
    <t>Nº de Turnos</t>
  </si>
  <si>
    <t>1 Turno</t>
  </si>
  <si>
    <t xml:space="preserve">
</t>
  </si>
  <si>
    <t>Sistema de Disputa</t>
  </si>
  <si>
    <t>Torneio</t>
  </si>
  <si>
    <t>1. É Imprescindível seguir corretamente todos os passos deste manual</t>
  </si>
  <si>
    <t>Nº de Grupos</t>
  </si>
  <si>
    <t>3 Gr. de 4</t>
  </si>
  <si>
    <t>2. Digite os nomes dos times participantes.</t>
  </si>
  <si>
    <t>Restaurar</t>
  </si>
  <si>
    <t>Sim</t>
  </si>
  <si>
    <t>3. Configure nessa ordem: A) Nº de Turnos; B) Sistema de Disputa e C) Nº de Grupos.</t>
  </si>
  <si>
    <t>4. Para modificar a configuração realizada a partir deste ponto é necessário restaurar</t>
  </si>
  <si>
    <t>Peso dos Critérios ▼</t>
  </si>
  <si>
    <t>Peso ▼</t>
  </si>
  <si>
    <t xml:space="preserve"> a planilha, para isso, escolha novamente sim em "Restaurar" ou vai dar erro.</t>
  </si>
  <si>
    <t>+ Pontos Ganhos</t>
  </si>
  <si>
    <t>5. Escolha o peso dos critérios que serão utilizados na classificação.</t>
  </si>
  <si>
    <t>+ Vitórias</t>
  </si>
  <si>
    <t>6. Os critérios devem ser numerados de 1 a 5 e sem repetição ou deixe como está.</t>
  </si>
  <si>
    <t>&gt; Saldo de Gols</t>
  </si>
  <si>
    <t>7. O critério de peso maior será mais relevante na classificação dos grupos.</t>
  </si>
  <si>
    <t>+ Gols Pró (A favor)</t>
  </si>
  <si>
    <t>- Gols Contra</t>
  </si>
  <si>
    <t>Critérios de Desempate na Semifinal e Final</t>
  </si>
  <si>
    <t>A) Semifinal: O time de melhor campanha tem vantagem de dois empates</t>
  </si>
  <si>
    <t>B) Final: Não há vantagem, a desempate se dará através de penalidades.</t>
  </si>
  <si>
    <t>Times Participantes ▼</t>
  </si>
  <si>
    <t>Qtde.▼</t>
  </si>
  <si>
    <t>Bernardo (DAL)</t>
  </si>
  <si>
    <t>Personalizando a Tabela</t>
  </si>
  <si>
    <t>Sancho (CMSP)</t>
  </si>
  <si>
    <t>1. Edite o título do campeonato e substitua "Tabela para Campeonato Amador"</t>
  </si>
  <si>
    <t>Rafael Santos (CMSP)</t>
  </si>
  <si>
    <t>2. Insira imagens na tabela.</t>
  </si>
  <si>
    <t>Vanno (SEP)</t>
  </si>
  <si>
    <t>Marcante (CMSP)</t>
  </si>
  <si>
    <t>Sair e Salvar</t>
  </si>
  <si>
    <t>Feola (SEP)</t>
  </si>
  <si>
    <t>1. Clique nos ícones correspondentes para salvar as mudanças, sair sem salvar  ou</t>
  </si>
  <si>
    <t>Calmon (DAL)</t>
  </si>
  <si>
    <t>apenas sair.</t>
  </si>
  <si>
    <t>Neto (CMSP)</t>
  </si>
  <si>
    <t>Arthurzinho (CMSP)</t>
  </si>
  <si>
    <t>Perrotti (SEP)</t>
  </si>
  <si>
    <t>Francisco Jr (SEP)</t>
  </si>
  <si>
    <t>Ivan Leite (CMSP)</t>
  </si>
  <si>
    <t>Time 13</t>
  </si>
  <si>
    <t>Time 14</t>
  </si>
  <si>
    <t>Time 15</t>
  </si>
  <si>
    <t>Time 16</t>
  </si>
  <si>
    <t>Tabela para Campeonato Amador vs 2.2 / 2019</t>
  </si>
  <si>
    <t>Grupos</t>
  </si>
  <si>
    <t>Turnos</t>
  </si>
  <si>
    <t>Sistema</t>
  </si>
  <si>
    <t>Peso</t>
  </si>
  <si>
    <t>1 Gr. de 4</t>
  </si>
  <si>
    <t>Liga</t>
  </si>
  <si>
    <t>1 Gr. de 5</t>
  </si>
  <si>
    <t>Returno</t>
  </si>
  <si>
    <t>1 Gr. de 6</t>
  </si>
  <si>
    <t>1 Gr. de 7</t>
  </si>
  <si>
    <t>1 Gr. de 8</t>
  </si>
  <si>
    <t>1 Gr. de 9</t>
  </si>
  <si>
    <t>1 Gr. de 10</t>
  </si>
  <si>
    <t>2 Gr. de 4</t>
  </si>
  <si>
    <t>2 Gr. de 5</t>
  </si>
  <si>
    <t>2 Gr. de 6</t>
  </si>
  <si>
    <t>2 Gr. de 7</t>
  </si>
  <si>
    <t>4 Gr. de 4</t>
  </si>
  <si>
    <t>Critérios</t>
  </si>
  <si>
    <t>Participantes</t>
  </si>
  <si>
    <t>Data e Local</t>
  </si>
  <si>
    <t>Grupo 1</t>
  </si>
  <si>
    <t>Col</t>
  </si>
  <si>
    <t>PG</t>
  </si>
  <si>
    <t>VI</t>
  </si>
  <si>
    <t>EM</t>
  </si>
  <si>
    <t>DE</t>
  </si>
  <si>
    <t>SG</t>
  </si>
  <si>
    <t>GP</t>
  </si>
  <si>
    <t>GC</t>
  </si>
  <si>
    <t>JO</t>
  </si>
  <si>
    <t>Gols</t>
  </si>
  <si>
    <t>Pontos</t>
  </si>
  <si>
    <t>Vitórias</t>
  </si>
  <si>
    <t>Derrotas</t>
  </si>
  <si>
    <t>Empates</t>
  </si>
  <si>
    <t>ID</t>
  </si>
  <si>
    <t>Mesa 1</t>
  </si>
  <si>
    <t>x</t>
  </si>
  <si>
    <t>1º</t>
  </si>
  <si>
    <t>Mesa 2</t>
  </si>
  <si>
    <t>2º</t>
  </si>
  <si>
    <t>Mesa 3</t>
  </si>
  <si>
    <t>3º</t>
  </si>
  <si>
    <t>Mesa 4</t>
  </si>
  <si>
    <t>4º</t>
  </si>
  <si>
    <t>Mesa 5</t>
  </si>
  <si>
    <t>Grupo 2</t>
  </si>
  <si>
    <t>Mesa 6</t>
  </si>
  <si>
    <t>Grupo 3</t>
  </si>
  <si>
    <t xml:space="preserve">Mesa 1 </t>
  </si>
  <si>
    <t>5º</t>
  </si>
  <si>
    <t>6º</t>
  </si>
  <si>
    <t>7º</t>
  </si>
  <si>
    <t>8º</t>
  </si>
  <si>
    <t>9º</t>
  </si>
  <si>
    <t>Semifinal - Ouro</t>
  </si>
  <si>
    <t>10º</t>
  </si>
  <si>
    <t>11º</t>
  </si>
  <si>
    <t>*</t>
  </si>
  <si>
    <t>12º</t>
  </si>
  <si>
    <t>1º A</t>
  </si>
  <si>
    <t>Semifinal - Prata</t>
  </si>
  <si>
    <t>1º B</t>
  </si>
  <si>
    <t>1º C</t>
  </si>
  <si>
    <t>2º A</t>
  </si>
  <si>
    <t>2º B</t>
  </si>
  <si>
    <t>Semifinal - Bronze</t>
  </si>
  <si>
    <t>2º C</t>
  </si>
  <si>
    <t>3º A</t>
  </si>
  <si>
    <t>CLASSIFICAÇÃO FINAL</t>
  </si>
  <si>
    <t>3º B</t>
  </si>
  <si>
    <t>Nome</t>
  </si>
  <si>
    <t>3º C</t>
  </si>
  <si>
    <t>Final - Ouro</t>
  </si>
  <si>
    <t>4º A</t>
  </si>
  <si>
    <t>4º B</t>
  </si>
  <si>
    <t>4º C</t>
  </si>
  <si>
    <t>Final - Prata</t>
  </si>
  <si>
    <t>Final - Bronze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</si>
</sst>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0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rgb="FFDDD9C3"/>
      <name val="Arial"/>
    </font>
    <font/>
    <font>
      <b/>
      <sz val="10.0"/>
      <color theme="1"/>
      <name val="Arial"/>
    </font>
    <font>
      <sz val="10.0"/>
      <color rgb="FFC00000"/>
      <name val="Arial"/>
    </font>
    <font>
      <sz val="10.0"/>
      <color rgb="FFFF0000"/>
      <name val="Arial"/>
    </font>
    <font>
      <sz val="14.0"/>
      <color theme="1"/>
      <name val="Arial"/>
    </font>
    <font>
      <sz val="8.0"/>
      <color theme="1"/>
      <name val="Arial"/>
    </font>
    <font>
      <b/>
      <i/>
      <sz val="10.0"/>
      <color theme="1"/>
      <name val="Arial"/>
    </font>
    <font>
      <b/>
      <i/>
      <sz val="10.0"/>
      <color rgb="FFFF0000"/>
      <name val="Arial"/>
    </font>
    <font>
      <b/>
      <sz val="10.0"/>
      <color rgb="FFFA7D00"/>
      <name val="Arial"/>
    </font>
    <font>
      <b/>
      <sz val="8.0"/>
      <color rgb="FFFA7D00"/>
      <name val="Arial"/>
    </font>
    <font>
      <b/>
      <i/>
      <sz val="10.0"/>
      <color theme="0"/>
      <name val="Arial"/>
    </font>
    <font>
      <i/>
      <sz val="10.0"/>
      <color theme="1"/>
      <name val="Arial"/>
    </font>
    <font>
      <sz val="8.0"/>
      <color rgb="FFA5A5A5"/>
      <name val="Arial"/>
    </font>
    <font>
      <b/>
      <i/>
      <sz val="10.0"/>
      <color rgb="FF494429"/>
      <name val="Arial"/>
    </font>
    <font>
      <sz val="11.0"/>
      <color theme="1"/>
      <name val="Calibri"/>
    </font>
    <font>
      <sz val="14.0"/>
      <color theme="1"/>
      <name val="Calibri"/>
    </font>
    <font>
      <sz val="8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A5A5A5"/>
        <bgColor rgb="FFA5A5A5"/>
      </patternFill>
    </fill>
    <fill>
      <patternFill patternType="solid">
        <fgColor rgb="FFFABF8F"/>
        <bgColor rgb="FFFABF8F"/>
      </patternFill>
    </fill>
  </fills>
  <borders count="3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right/>
      <top/>
      <bottom/>
    </border>
    <border>
      <left/>
      <right/>
      <top/>
      <bottom style="dotted">
        <color rgb="FFBFBFBF"/>
      </bottom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</border>
    <border>
      <left/>
      <top/>
      <bottom style="dotted">
        <color rgb="FFBFBFBF"/>
      </bottom>
    </border>
    <border>
      <right/>
      <top/>
      <bottom style="dotted">
        <color rgb="FFBFBFB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FF0000"/>
      </bottom>
    </border>
    <border>
      <left style="medium">
        <color rgb="FF000000"/>
      </left>
      <right style="medium">
        <color rgb="FF000000"/>
      </right>
      <top style="dotted">
        <color rgb="FFFF0000"/>
      </top>
      <bottom style="dotted">
        <color rgb="FFFF0000"/>
      </bottom>
    </border>
    <border>
      <left style="medium">
        <color rgb="FF000000"/>
      </left>
      <right style="medium">
        <color rgb="FF000000"/>
      </right>
      <top style="dotted">
        <color rgb="FFFF0000"/>
      </top>
      <bottom style="medium">
        <color rgb="FF000000"/>
      </bottom>
    </border>
    <border>
      <left style="dotted">
        <color rgb="FFFF0000"/>
      </left>
      <right style="dotted">
        <color rgb="FFFF0000"/>
      </right>
      <top/>
      <bottom style="dotted">
        <color rgb="FFFF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/>
    </border>
    <border>
      <left style="dotted">
        <color theme="1"/>
      </left>
      <top style="dotted">
        <color theme="1"/>
      </top>
    </border>
    <border>
      <right style="dotted">
        <color theme="1"/>
      </right>
      <top style="dotted">
        <color theme="1"/>
      </top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dotted">
        <color theme="1"/>
      </left>
    </border>
    <border>
      <right style="dotted">
        <color theme="1"/>
      </right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2" fillId="4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1" fillId="5" fontId="4" numFmtId="0" xfId="0" applyAlignment="1" applyBorder="1" applyFill="1" applyFont="1">
      <alignment horizontal="center" vertical="center"/>
    </xf>
    <xf borderId="8" fillId="5" fontId="4" numFmtId="0" xfId="0" applyAlignment="1" applyBorder="1" applyFont="1">
      <alignment horizontal="center" vertical="center"/>
    </xf>
    <xf borderId="9" fillId="0" fontId="3" numFmtId="0" xfId="0" applyBorder="1" applyFont="1"/>
    <xf borderId="10" fillId="5" fontId="1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vertical="center"/>
    </xf>
    <xf borderId="13" fillId="0" fontId="3" numFmtId="0" xfId="0" applyBorder="1" applyFont="1"/>
    <xf borderId="12" fillId="5" fontId="5" numFmtId="0" xfId="0" applyAlignment="1" applyBorder="1" applyFont="1">
      <alignment horizontal="left" vertical="center"/>
    </xf>
    <xf borderId="12" fillId="5" fontId="1" numFmtId="0" xfId="0" applyAlignment="1" applyBorder="1" applyFont="1">
      <alignment horizontal="left" vertical="center"/>
    </xf>
    <xf borderId="1" fillId="5" fontId="1" numFmtId="0" xfId="0" applyAlignment="1" applyBorder="1" applyFont="1">
      <alignment horizontal="center" vertical="center"/>
    </xf>
    <xf borderId="12" fillId="5" fontId="5" numFmtId="0" xfId="0" applyAlignment="1" applyBorder="1" applyFont="1">
      <alignment horizontal="left" shrinkToFit="0" vertical="center" wrapText="1"/>
    </xf>
    <xf quotePrefix="1" borderId="10" fillId="5" fontId="1" numFmtId="0" xfId="0" applyAlignment="1" applyBorder="1" applyFont="1">
      <alignment horizontal="center" vertical="center"/>
    </xf>
    <xf borderId="12" fillId="5" fontId="4" numFmtId="0" xfId="0" applyAlignment="1" applyBorder="1" applyFont="1">
      <alignment horizontal="left" vertical="center"/>
    </xf>
    <xf borderId="14" fillId="6" fontId="6" numFmtId="0" xfId="0" applyAlignment="1" applyBorder="1" applyFill="1" applyFont="1">
      <alignment horizontal="center" vertical="center"/>
    </xf>
    <xf borderId="15" fillId="6" fontId="6" numFmtId="0" xfId="0" applyAlignment="1" applyBorder="1" applyFont="1">
      <alignment horizontal="center" vertical="center"/>
    </xf>
    <xf borderId="16" fillId="6" fontId="6" numFmtId="0" xfId="0" applyAlignment="1" applyBorder="1" applyFont="1">
      <alignment horizontal="center" vertical="center"/>
    </xf>
    <xf borderId="15" fillId="6" fontId="1" numFmtId="0" xfId="0" applyAlignment="1" applyBorder="1" applyFont="1">
      <alignment horizontal="center" vertical="center"/>
    </xf>
    <xf borderId="15" fillId="5" fontId="1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vertical="center"/>
    </xf>
    <xf borderId="1" fillId="5" fontId="1" numFmtId="0" xfId="0" applyAlignment="1" applyBorder="1" applyFont="1">
      <alignment horizontal="left" shrinkToFit="0" vertical="center" wrapText="1"/>
    </xf>
    <xf borderId="8" fillId="3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22" fillId="0" fontId="1" numFmtId="0" xfId="0" applyAlignment="1" applyBorder="1" applyFont="1">
      <alignment horizontal="left" vertical="center"/>
    </xf>
    <xf borderId="19" fillId="0" fontId="3" numFmtId="0" xfId="0" applyBorder="1" applyFont="1"/>
    <xf borderId="20" fillId="0" fontId="3" numFmtId="0" xfId="0" applyBorder="1" applyFont="1"/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left" vertical="center"/>
    </xf>
    <xf borderId="24" fillId="0" fontId="1" numFmtId="0" xfId="0" applyAlignment="1" applyBorder="1" applyFont="1">
      <alignment horizontal="left" vertical="center"/>
    </xf>
    <xf borderId="25" fillId="0" fontId="1" numFmtId="0" xfId="0" applyAlignment="1" applyBorder="1" applyFont="1">
      <alignment horizontal="left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4" fontId="2" numFmtId="0" xfId="0" applyAlignment="1" applyBorder="1" applyFont="1">
      <alignment horizontal="center" vertical="center"/>
    </xf>
    <xf borderId="26" fillId="0" fontId="3" numFmtId="0" xfId="0" applyBorder="1" applyFont="1"/>
    <xf borderId="1" fillId="7" fontId="4" numFmtId="0" xfId="0" applyAlignment="1" applyBorder="1" applyFill="1" applyFont="1">
      <alignment horizontal="center" vertical="center"/>
    </xf>
    <xf borderId="8" fillId="7" fontId="4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vertical="center"/>
    </xf>
    <xf borderId="1" fillId="8" fontId="9" numFmtId="0" xfId="0" applyAlignment="1" applyBorder="1" applyFill="1" applyFont="1">
      <alignment horizontal="center" vertical="center"/>
    </xf>
    <xf borderId="1" fillId="5" fontId="10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29" fillId="9" fontId="11" numFmtId="0" xfId="0" applyAlignment="1" applyBorder="1" applyFill="1" applyFont="1">
      <alignment horizontal="center" readingOrder="0" vertical="center"/>
    </xf>
    <xf borderId="29" fillId="9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30" fillId="10" fontId="13" numFmtId="0" xfId="0" applyAlignment="1" applyBorder="1" applyFill="1" applyFont="1">
      <alignment horizontal="center" vertical="center"/>
    </xf>
    <xf borderId="10" fillId="5" fontId="14" numFmtId="0" xfId="0" applyAlignment="1" applyBorder="1" applyFont="1">
      <alignment horizontal="center" vertical="center"/>
    </xf>
    <xf borderId="10" fillId="8" fontId="14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center" vertical="center"/>
    </xf>
    <xf borderId="30" fillId="11" fontId="13" numFmtId="0" xfId="0" applyAlignment="1" applyBorder="1" applyFill="1" applyFont="1">
      <alignment horizontal="center" vertical="center"/>
    </xf>
    <xf borderId="33" fillId="11" fontId="13" numFmtId="0" xfId="0" applyAlignment="1" applyBorder="1" applyFont="1">
      <alignment horizontal="center" vertical="center"/>
    </xf>
    <xf borderId="1" fillId="5" fontId="14" numFmtId="0" xfId="0" applyAlignment="1" applyBorder="1" applyFont="1">
      <alignment horizontal="center" vertical="center"/>
    </xf>
    <xf borderId="1" fillId="8" fontId="14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10" fillId="6" fontId="1" numFmtId="0" xfId="0" applyAlignment="1" applyBorder="1" applyFont="1">
      <alignment horizontal="center" vertical="center"/>
    </xf>
    <xf borderId="10" fillId="12" fontId="1" numFmtId="0" xfId="0" applyAlignment="1" applyBorder="1" applyFill="1" applyFont="1">
      <alignment horizontal="center" vertical="center"/>
    </xf>
    <xf borderId="10" fillId="13" fontId="1" numFmtId="0" xfId="0" applyAlignment="1" applyBorder="1" applyFill="1" applyFont="1">
      <alignment horizontal="center" vertical="center"/>
    </xf>
    <xf quotePrefix="1" borderId="8" fillId="7" fontId="4" numFmtId="0" xfId="0" applyAlignment="1" applyBorder="1" applyFont="1">
      <alignment horizontal="center" vertical="center"/>
    </xf>
    <xf borderId="1" fillId="6" fontId="7" numFmtId="0" xfId="0" applyAlignment="1" applyBorder="1" applyFont="1">
      <alignment horizontal="center" vertical="center"/>
    </xf>
    <xf borderId="34" fillId="6" fontId="1" numFmtId="0" xfId="0" applyAlignment="1" applyBorder="1" applyFont="1">
      <alignment horizontal="center" vertical="center"/>
    </xf>
    <xf borderId="35" fillId="6" fontId="1" numFmtId="0" xfId="0" applyAlignment="1" applyBorder="1" applyFont="1">
      <alignment horizontal="center" vertical="center"/>
    </xf>
    <xf borderId="36" fillId="6" fontId="1" numFmtId="0" xfId="0" applyAlignment="1" applyBorder="1" applyFont="1">
      <alignment horizontal="center" vertical="center"/>
    </xf>
    <xf borderId="34" fillId="4" fontId="1" numFmtId="0" xfId="0" applyAlignment="1" applyBorder="1" applyFont="1">
      <alignment horizontal="center" vertical="center"/>
    </xf>
    <xf borderId="35" fillId="4" fontId="1" numFmtId="0" xfId="0" applyAlignment="1" applyBorder="1" applyFont="1">
      <alignment horizontal="center" vertical="center"/>
    </xf>
    <xf borderId="8" fillId="5" fontId="9" numFmtId="0" xfId="0" applyAlignment="1" applyBorder="1" applyFont="1">
      <alignment horizontal="center" vertical="center"/>
    </xf>
    <xf borderId="36" fillId="4" fontId="1" numFmtId="0" xfId="0" applyAlignment="1" applyBorder="1" applyFont="1">
      <alignment horizontal="center" vertical="center"/>
    </xf>
    <xf borderId="34" fillId="13" fontId="1" numFmtId="0" xfId="0" applyAlignment="1" applyBorder="1" applyFont="1">
      <alignment horizontal="center" vertical="center"/>
    </xf>
    <xf borderId="1" fillId="5" fontId="15" numFmtId="0" xfId="0" applyAlignment="1" applyBorder="1" applyFont="1">
      <alignment horizontal="center" vertical="center"/>
    </xf>
    <xf borderId="10" fillId="5" fontId="16" numFmtId="0" xfId="0" applyAlignment="1" applyBorder="1" applyFont="1">
      <alignment vertical="center"/>
    </xf>
    <xf borderId="0" fillId="0" fontId="17" numFmtId="0" xfId="0" applyAlignment="1" applyFont="1">
      <alignment horizontal="center"/>
    </xf>
    <xf borderId="35" fillId="13" fontId="1" numFmtId="0" xfId="0" applyAlignment="1" applyBorder="1" applyFont="1">
      <alignment horizontal="center" vertical="center"/>
    </xf>
    <xf borderId="36" fillId="13" fontId="1" numFmtId="0" xfId="0" applyAlignment="1" applyBorder="1" applyFont="1">
      <alignment horizontal="center" vertical="center"/>
    </xf>
    <xf borderId="1" fillId="9" fontId="11" numFmtId="0" xfId="0" applyAlignment="1" applyBorder="1" applyFont="1">
      <alignment horizontal="center" vertical="center"/>
    </xf>
    <xf borderId="1" fillId="9" fontId="12" numFmtId="0" xfId="0" applyAlignment="1" applyBorder="1" applyFont="1">
      <alignment horizontal="center" vertical="center"/>
    </xf>
    <xf borderId="1" fillId="9" fontId="7" numFmtId="0" xfId="0" applyAlignment="1" applyBorder="1" applyFont="1">
      <alignment horizontal="center" vertical="center"/>
    </xf>
    <xf borderId="1" fillId="5" fontId="16" numFmtId="0" xfId="0" applyAlignment="1" applyBorder="1" applyFont="1">
      <alignment horizontal="center" vertical="center"/>
    </xf>
    <xf borderId="1" fillId="5" fontId="8" numFmtId="164" xfId="0" applyAlignment="1" applyBorder="1" applyFont="1" applyNumberFormat="1">
      <alignment horizontal="center" vertical="center"/>
    </xf>
    <xf borderId="0" fillId="0" fontId="18" numFmtId="0" xfId="0" applyFont="1"/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66675</xdr:colOff>
      <xdr:row>1</xdr:row>
      <xdr:rowOff>133350</xdr:rowOff>
    </xdr:from>
    <xdr:ext cx="495300" cy="504825"/>
    <xdr:pic>
      <xdr:nvPicPr>
        <xdr:cNvPr descr="File-Delete-icon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657225</xdr:colOff>
      <xdr:row>1</xdr:row>
      <xdr:rowOff>133350</xdr:rowOff>
    </xdr:from>
    <xdr:ext cx="476250" cy="504825"/>
    <xdr:pic>
      <xdr:nvPicPr>
        <xdr:cNvPr descr="Hardware-Floppy-icon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3.71"/>
    <col customWidth="1" min="3" max="3" width="24.71"/>
    <col customWidth="1" min="4" max="4" width="14.71"/>
    <col customWidth="1" min="5" max="5" width="3.71"/>
    <col customWidth="1" min="6" max="6" width="60.14"/>
    <col customWidth="1" min="7" max="7" width="15.29"/>
    <col customWidth="1" min="8" max="8" width="3.71"/>
    <col customWidth="1" min="9" max="9" width="10.14"/>
    <col customWidth="1" min="10" max="10" width="18.71"/>
    <col customWidth="1" min="11" max="11" width="17.14"/>
    <col customWidth="1" min="12" max="12" width="13.71"/>
    <col customWidth="1" min="13" max="13" width="9.14"/>
    <col customWidth="1" min="14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2"/>
      <c r="C3" s="3" t="s">
        <v>0</v>
      </c>
      <c r="D3" s="4"/>
      <c r="E3" s="4"/>
      <c r="F3" s="4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2"/>
      <c r="C4" s="6"/>
      <c r="D4" s="7"/>
      <c r="E4" s="7"/>
      <c r="F4" s="7"/>
      <c r="G4" s="8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2"/>
      <c r="C6" s="9" t="s">
        <v>1</v>
      </c>
      <c r="D6" s="9" t="s">
        <v>2</v>
      </c>
      <c r="E6" s="2"/>
      <c r="F6" s="10" t="s">
        <v>3</v>
      </c>
      <c r="G6" s="11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2"/>
      <c r="C7" s="12" t="s">
        <v>4</v>
      </c>
      <c r="D7" s="13" t="s">
        <v>5</v>
      </c>
      <c r="E7" s="2"/>
      <c r="F7" s="14" t="s">
        <v>6</v>
      </c>
      <c r="G7" s="15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2"/>
      <c r="C8" s="12" t="s">
        <v>7</v>
      </c>
      <c r="D8" s="13" t="s">
        <v>8</v>
      </c>
      <c r="E8" s="2"/>
      <c r="F8" s="16" t="s">
        <v>9</v>
      </c>
      <c r="G8" s="15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2"/>
      <c r="C9" s="12" t="s">
        <v>10</v>
      </c>
      <c r="D9" s="13" t="s">
        <v>11</v>
      </c>
      <c r="E9" s="2"/>
      <c r="F9" s="17" t="s">
        <v>12</v>
      </c>
      <c r="G9" s="15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2"/>
      <c r="C10" s="12" t="s">
        <v>13</v>
      </c>
      <c r="D10" s="13" t="s">
        <v>14</v>
      </c>
      <c r="E10" s="2"/>
      <c r="F10" s="17" t="s">
        <v>15</v>
      </c>
      <c r="G10" s="15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2"/>
      <c r="C11" s="18"/>
      <c r="D11" s="18"/>
      <c r="E11" s="2"/>
      <c r="F11" s="16" t="s">
        <v>16</v>
      </c>
      <c r="G11" s="15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2"/>
      <c r="C12" s="9" t="s">
        <v>17</v>
      </c>
      <c r="D12" s="9" t="s">
        <v>18</v>
      </c>
      <c r="E12" s="2"/>
      <c r="F12" s="19" t="s">
        <v>19</v>
      </c>
      <c r="G12" s="15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2"/>
      <c r="C13" s="20" t="s">
        <v>20</v>
      </c>
      <c r="D13" s="13">
        <v>5.0</v>
      </c>
      <c r="E13" s="2"/>
      <c r="F13" s="17" t="s">
        <v>21</v>
      </c>
      <c r="G13" s="15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2"/>
      <c r="C14" s="20" t="s">
        <v>22</v>
      </c>
      <c r="D14" s="13">
        <v>4.0</v>
      </c>
      <c r="E14" s="2"/>
      <c r="F14" s="17" t="s">
        <v>23</v>
      </c>
      <c r="G14" s="15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2"/>
      <c r="C15" s="20" t="s">
        <v>24</v>
      </c>
      <c r="D15" s="13">
        <v>3.0</v>
      </c>
      <c r="E15" s="2"/>
      <c r="F15" s="17" t="s">
        <v>25</v>
      </c>
      <c r="G15" s="15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2"/>
      <c r="C16" s="20" t="s">
        <v>26</v>
      </c>
      <c r="D16" s="13">
        <v>2.0</v>
      </c>
      <c r="E16" s="2"/>
      <c r="F16" s="17"/>
      <c r="G16" s="15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2"/>
      <c r="C17" s="20" t="s">
        <v>27</v>
      </c>
      <c r="D17" s="13">
        <v>1.0</v>
      </c>
      <c r="E17" s="2"/>
      <c r="F17" s="21" t="s">
        <v>28</v>
      </c>
      <c r="G17" s="15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2"/>
      <c r="C18" s="18"/>
      <c r="D18" s="18"/>
      <c r="E18" s="2"/>
      <c r="F18" s="17" t="s">
        <v>29</v>
      </c>
      <c r="G18" s="15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2"/>
      <c r="C19" s="18"/>
      <c r="D19" s="18"/>
      <c r="E19" s="2"/>
      <c r="F19" s="17" t="s">
        <v>30</v>
      </c>
      <c r="G19" s="15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2"/>
      <c r="C20" s="9" t="s">
        <v>31</v>
      </c>
      <c r="D20" s="9" t="s">
        <v>32</v>
      </c>
      <c r="E20" s="2"/>
      <c r="F20" s="17"/>
      <c r="G20" s="15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2"/>
      <c r="C21" s="22" t="s">
        <v>33</v>
      </c>
      <c r="D21" s="12">
        <v>1.0</v>
      </c>
      <c r="E21" s="2"/>
      <c r="F21" s="21" t="s">
        <v>34</v>
      </c>
      <c r="G21" s="15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2"/>
      <c r="C22" s="23" t="s">
        <v>35</v>
      </c>
      <c r="D22" s="12">
        <v>2.0</v>
      </c>
      <c r="E22" s="2"/>
      <c r="F22" s="17" t="s">
        <v>36</v>
      </c>
      <c r="G22" s="15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2"/>
      <c r="C23" s="23" t="s">
        <v>37</v>
      </c>
      <c r="D23" s="12">
        <v>3.0</v>
      </c>
      <c r="E23" s="2"/>
      <c r="F23" s="17" t="s">
        <v>38</v>
      </c>
      <c r="G23" s="15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2"/>
      <c r="C24" s="24" t="s">
        <v>39</v>
      </c>
      <c r="D24" s="12">
        <v>4.0</v>
      </c>
      <c r="E24" s="2"/>
      <c r="F24" s="17"/>
      <c r="G24" s="15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2"/>
      <c r="C25" s="22" t="s">
        <v>40</v>
      </c>
      <c r="D25" s="12">
        <v>5.0</v>
      </c>
      <c r="E25" s="2"/>
      <c r="F25" s="21" t="s">
        <v>41</v>
      </c>
      <c r="G25" s="15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2"/>
      <c r="C26" s="23" t="s">
        <v>42</v>
      </c>
      <c r="D26" s="12">
        <v>6.0</v>
      </c>
      <c r="E26" s="2"/>
      <c r="F26" s="17" t="s">
        <v>43</v>
      </c>
      <c r="G26" s="15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2"/>
      <c r="C27" s="23" t="s">
        <v>44</v>
      </c>
      <c r="D27" s="12">
        <v>7.0</v>
      </c>
      <c r="E27" s="2"/>
      <c r="F27" s="17" t="s">
        <v>45</v>
      </c>
      <c r="G27" s="15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2"/>
      <c r="C28" s="24" t="s">
        <v>46</v>
      </c>
      <c r="D28" s="12">
        <v>8.0</v>
      </c>
      <c r="E28" s="2"/>
      <c r="F28" s="17"/>
      <c r="G28" s="15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2"/>
      <c r="C29" s="22" t="s">
        <v>47</v>
      </c>
      <c r="D29" s="12">
        <v>9.0</v>
      </c>
      <c r="E29" s="2"/>
      <c r="F29" s="17"/>
      <c r="G29" s="15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2"/>
      <c r="C30" s="25" t="s">
        <v>48</v>
      </c>
      <c r="D30" s="12">
        <v>10.0</v>
      </c>
      <c r="E30" s="2"/>
      <c r="F30" s="17"/>
      <c r="G30" s="15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2"/>
      <c r="C31" s="26" t="s">
        <v>49</v>
      </c>
      <c r="D31" s="12">
        <v>11.0</v>
      </c>
      <c r="E31" s="2"/>
      <c r="F31" s="17"/>
      <c r="G31" s="15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2"/>
      <c r="C32" s="24" t="s">
        <v>50</v>
      </c>
      <c r="D32" s="12">
        <v>12.0</v>
      </c>
      <c r="E32" s="2"/>
      <c r="F32" s="17"/>
      <c r="G32" s="15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2"/>
      <c r="C33" s="27" t="s">
        <v>51</v>
      </c>
      <c r="D33" s="12">
        <v>13.0</v>
      </c>
      <c r="E33" s="2"/>
      <c r="F33" s="17"/>
      <c r="G33" s="15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2"/>
      <c r="C34" s="13" t="s">
        <v>52</v>
      </c>
      <c r="D34" s="12">
        <v>14.0</v>
      </c>
      <c r="E34" s="2"/>
      <c r="F34" s="17"/>
      <c r="G34" s="15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2"/>
      <c r="C35" s="13" t="s">
        <v>53</v>
      </c>
      <c r="D35" s="12">
        <v>15.0</v>
      </c>
      <c r="E35" s="2"/>
      <c r="F35" s="17"/>
      <c r="G35" s="15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2"/>
      <c r="C36" s="13" t="s">
        <v>54</v>
      </c>
      <c r="D36" s="12">
        <v>16.0</v>
      </c>
      <c r="E36" s="2"/>
      <c r="F36" s="17"/>
      <c r="G36" s="15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.0" customHeight="1">
      <c r="A37" s="1"/>
      <c r="B37" s="2"/>
      <c r="C37" s="18"/>
      <c r="D37" s="18"/>
      <c r="E37" s="2"/>
      <c r="F37" s="28"/>
      <c r="G37" s="28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2"/>
      <c r="C38" s="2"/>
      <c r="D38" s="2"/>
      <c r="E38" s="2"/>
      <c r="F38" s="29" t="s">
        <v>55</v>
      </c>
      <c r="G38" s="1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C3:G4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33:G33"/>
    <mergeCell ref="F34:G34"/>
    <mergeCell ref="F35:G35"/>
    <mergeCell ref="F36:G36"/>
    <mergeCell ref="F38:G38"/>
    <mergeCell ref="F26:G26"/>
    <mergeCell ref="F27:G27"/>
    <mergeCell ref="F28:G28"/>
    <mergeCell ref="F29:G29"/>
    <mergeCell ref="F30:G30"/>
    <mergeCell ref="F31:G31"/>
    <mergeCell ref="F32:G32"/>
  </mergeCells>
  <dataValidations>
    <dataValidation type="list" allowBlank="1" showErrorMessage="1" sqref="D7">
      <formula1>Dados!$C$3:$C$4</formula1>
    </dataValidation>
    <dataValidation type="list" allowBlank="1" showErrorMessage="1" sqref="D10">
      <formula1>Dados!$E$3:$E$4</formula1>
    </dataValidation>
    <dataValidation type="list" allowBlank="1" showErrorMessage="1" sqref="D13:D17">
      <formula1>Dados!$F$3:$F$7</formula1>
    </dataValidation>
    <dataValidation type="list" allowBlank="1" showErrorMessage="1" sqref="D8">
      <formula1>Dados!$D$3:$D$4</formula1>
    </dataValidation>
    <dataValidation type="list" allowBlank="1" showErrorMessage="1" sqref="D9">
      <formula1>Dados!$B$3:$B$14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0.14"/>
    <col customWidth="1" min="3" max="3" width="9.14"/>
    <col customWidth="1" min="4" max="4" width="15.86"/>
    <col customWidth="1" min="5" max="9" width="9.14"/>
    <col customWidth="1" min="10" max="10" width="15.71"/>
    <col customWidth="1" min="11" max="11" width="10.0"/>
    <col customWidth="1" min="12" max="12" width="12.0"/>
    <col customWidth="1" min="13" max="26" width="8.71"/>
  </cols>
  <sheetData>
    <row r="1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75" customHeight="1">
      <c r="A2" s="30"/>
      <c r="B2" s="31" t="s">
        <v>56</v>
      </c>
      <c r="C2" s="32" t="s">
        <v>57</v>
      </c>
      <c r="D2" s="32" t="s">
        <v>58</v>
      </c>
      <c r="E2" s="32" t="s">
        <v>13</v>
      </c>
      <c r="F2" s="33" t="s">
        <v>59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75" customHeight="1">
      <c r="A3" s="30"/>
      <c r="B3" s="34" t="s">
        <v>60</v>
      </c>
      <c r="C3" s="35" t="s">
        <v>5</v>
      </c>
      <c r="D3" s="35" t="s">
        <v>61</v>
      </c>
      <c r="E3" s="35" t="s">
        <v>14</v>
      </c>
      <c r="F3" s="36">
        <v>1.0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2.75" customHeight="1">
      <c r="A4" s="30"/>
      <c r="B4" s="34" t="s">
        <v>62</v>
      </c>
      <c r="C4" s="35" t="s">
        <v>63</v>
      </c>
      <c r="D4" s="35" t="s">
        <v>8</v>
      </c>
      <c r="E4" s="35" t="s">
        <v>14</v>
      </c>
      <c r="F4" s="36">
        <v>2.0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2.75" customHeight="1">
      <c r="A5" s="30"/>
      <c r="B5" s="34" t="s">
        <v>64</v>
      </c>
      <c r="C5" s="35"/>
      <c r="D5" s="35"/>
      <c r="E5" s="35"/>
      <c r="F5" s="36">
        <v>3.0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2.75" customHeight="1">
      <c r="A6" s="30"/>
      <c r="B6" s="34" t="s">
        <v>65</v>
      </c>
      <c r="C6" s="35"/>
      <c r="D6" s="35"/>
      <c r="E6" s="35"/>
      <c r="F6" s="36">
        <v>4.0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75" customHeight="1">
      <c r="A7" s="30"/>
      <c r="B7" s="34" t="s">
        <v>66</v>
      </c>
      <c r="C7" s="35"/>
      <c r="D7" s="35"/>
      <c r="E7" s="35"/>
      <c r="F7" s="36">
        <v>5.0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75" customHeight="1">
      <c r="A8" s="30"/>
      <c r="B8" s="34" t="s">
        <v>67</v>
      </c>
      <c r="C8" s="35"/>
      <c r="D8" s="35"/>
      <c r="E8" s="35"/>
      <c r="F8" s="36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75" customHeight="1">
      <c r="A9" s="30"/>
      <c r="B9" s="34" t="s">
        <v>68</v>
      </c>
      <c r="C9" s="35"/>
      <c r="D9" s="35"/>
      <c r="E9" s="35"/>
      <c r="F9" s="3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75" customHeight="1">
      <c r="A10" s="30"/>
      <c r="B10" s="34" t="s">
        <v>69</v>
      </c>
      <c r="C10" s="35"/>
      <c r="D10" s="35"/>
      <c r="E10" s="35"/>
      <c r="F10" s="36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0"/>
      <c r="B11" s="34" t="s">
        <v>70</v>
      </c>
      <c r="C11" s="35"/>
      <c r="D11" s="35"/>
      <c r="E11" s="35"/>
      <c r="F11" s="36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0"/>
      <c r="B12" s="34" t="s">
        <v>71</v>
      </c>
      <c r="C12" s="35"/>
      <c r="D12" s="35"/>
      <c r="E12" s="35"/>
      <c r="F12" s="36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30"/>
      <c r="B13" s="34" t="s">
        <v>72</v>
      </c>
      <c r="C13" s="35"/>
      <c r="D13" s="35"/>
      <c r="E13" s="35"/>
      <c r="F13" s="3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30"/>
      <c r="B14" s="34" t="s">
        <v>73</v>
      </c>
      <c r="C14" s="35"/>
      <c r="D14" s="35"/>
      <c r="E14" s="35"/>
      <c r="F14" s="36"/>
      <c r="G14" s="30"/>
      <c r="H14" s="30"/>
      <c r="I14" s="31" t="s">
        <v>74</v>
      </c>
      <c r="J14" s="37"/>
      <c r="K14" s="37"/>
      <c r="L14" s="3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30"/>
      <c r="B15" s="34"/>
      <c r="C15" s="35"/>
      <c r="D15" s="35"/>
      <c r="E15" s="35"/>
      <c r="F15" s="36"/>
      <c r="G15" s="30"/>
      <c r="H15" s="30"/>
      <c r="I15" s="39">
        <f>'Configuração'!D13</f>
        <v>5</v>
      </c>
      <c r="J15" s="30" t="str">
        <f>'Configuração'!C13</f>
        <v>+ Pontos Ganhos</v>
      </c>
      <c r="K15" s="30">
        <f t="shared" ref="K15:K20" si="1">IF(I15=6,L$20,IF(I15=5,L$19,IF(I15=4,L$18,IF(I15=3,L$17,IF(I15=2,L$16,IF(I15=1,L$15,0))))))</f>
        <v>100000000</v>
      </c>
      <c r="L15" s="40">
        <v>1.0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0"/>
      <c r="B16" s="41"/>
      <c r="C16" s="42"/>
      <c r="D16" s="42"/>
      <c r="E16" s="42"/>
      <c r="F16" s="43"/>
      <c r="G16" s="30"/>
      <c r="H16" s="30"/>
      <c r="I16" s="39">
        <f>'Configuração'!D14</f>
        <v>4</v>
      </c>
      <c r="J16" s="30" t="str">
        <f>'Configuração'!C14</f>
        <v>+ Vitórias</v>
      </c>
      <c r="K16" s="30">
        <f t="shared" si="1"/>
        <v>1000000</v>
      </c>
      <c r="L16" s="40">
        <v>100.0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30"/>
      <c r="B17" s="30"/>
      <c r="C17" s="30"/>
      <c r="D17" s="30"/>
      <c r="E17" s="30"/>
      <c r="F17" s="30"/>
      <c r="G17" s="30"/>
      <c r="H17" s="30"/>
      <c r="I17" s="39">
        <f>'Configuração'!D15</f>
        <v>3</v>
      </c>
      <c r="J17" s="30" t="str">
        <f>'Configuração'!C15</f>
        <v>&gt; Saldo de Gols</v>
      </c>
      <c r="K17" s="30">
        <f t="shared" si="1"/>
        <v>10000</v>
      </c>
      <c r="L17" s="40">
        <v>10000.0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75" customHeight="1">
      <c r="A18" s="30"/>
      <c r="B18" s="30"/>
      <c r="C18" s="30"/>
      <c r="D18" s="30"/>
      <c r="E18" s="30"/>
      <c r="F18" s="30"/>
      <c r="G18" s="30"/>
      <c r="H18" s="30"/>
      <c r="I18" s="39">
        <f>'Configuração'!D16</f>
        <v>2</v>
      </c>
      <c r="J18" s="30" t="str">
        <f>'Configuração'!C16</f>
        <v>+ Gols Pró (A favor)</v>
      </c>
      <c r="K18" s="30">
        <f t="shared" si="1"/>
        <v>100</v>
      </c>
      <c r="L18" s="40">
        <v>1000000.0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75" customHeight="1">
      <c r="A19" s="30"/>
      <c r="B19" s="30"/>
      <c r="C19" s="30"/>
      <c r="D19" s="30"/>
      <c r="E19" s="30"/>
      <c r="F19" s="30"/>
      <c r="G19" s="30"/>
      <c r="H19" s="30"/>
      <c r="I19" s="39">
        <f>'Configuração'!D17</f>
        <v>1</v>
      </c>
      <c r="J19" s="30" t="str">
        <f>'Configuração'!C17</f>
        <v>- Gols Contra</v>
      </c>
      <c r="K19" s="30">
        <f t="shared" si="1"/>
        <v>1</v>
      </c>
      <c r="L19" s="40">
        <v>1.0E8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75" customHeight="1">
      <c r="A20" s="30"/>
      <c r="B20" s="30"/>
      <c r="C20" s="30"/>
      <c r="D20" s="30"/>
      <c r="E20" s="30"/>
      <c r="F20" s="30"/>
      <c r="G20" s="30"/>
      <c r="H20" s="30"/>
      <c r="I20" s="44" t="str">
        <f>'Configuração'!D18</f>
        <v/>
      </c>
      <c r="J20" s="45" t="str">
        <f>'Configuração'!C18</f>
        <v/>
      </c>
      <c r="K20" s="45">
        <f t="shared" si="1"/>
        <v>0</v>
      </c>
      <c r="L20" s="46">
        <v>1.0E10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2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2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2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2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2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2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2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2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2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2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2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2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2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2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2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2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14:L14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43"/>
    <col customWidth="1" hidden="1" min="2" max="2" width="3.71"/>
    <col customWidth="1" hidden="1" min="3" max="3" width="15.71"/>
    <col customWidth="1" min="4" max="4" width="25.71"/>
    <col customWidth="1" min="5" max="5" width="22.71"/>
    <col customWidth="1" min="6" max="6" width="2.86"/>
    <col customWidth="1" hidden="1" min="7" max="7" width="3.57"/>
    <col customWidth="1" min="8" max="10" width="3.71"/>
    <col customWidth="1" hidden="1" min="11" max="11" width="4.43"/>
    <col customWidth="1" min="12" max="12" width="2.71"/>
    <col customWidth="1" min="13" max="13" width="22.71"/>
    <col customWidth="1" min="14" max="14" width="3.71"/>
    <col customWidth="1" min="15" max="15" width="6.71"/>
    <col customWidth="1" min="16" max="16" width="26.14"/>
    <col customWidth="1" min="17" max="24" width="5.71"/>
    <col customWidth="1" min="25" max="25" width="3.71"/>
    <col customWidth="1" min="26" max="26" width="7.43"/>
    <col customWidth="1" hidden="1" min="27" max="27" width="3.71"/>
    <col customWidth="1" hidden="1" min="28" max="28" width="1.71"/>
    <col customWidth="1" hidden="1" min="29" max="29" width="4.86"/>
    <col customWidth="1" hidden="1" min="30" max="30" width="3.71"/>
    <col customWidth="1" hidden="1" min="31" max="31" width="6.86"/>
    <col customWidth="1" hidden="1" min="32" max="32" width="3.71"/>
    <col customWidth="1" hidden="1" min="33" max="33" width="7.29"/>
    <col customWidth="1" hidden="1" min="34" max="34" width="3.71"/>
    <col customWidth="1" hidden="1" min="35" max="35" width="8.0"/>
    <col customWidth="1" hidden="1" min="36" max="36" width="3.71"/>
    <col customWidth="1" hidden="1" min="37" max="37" width="8.43"/>
    <col customWidth="1" hidden="1" min="38" max="38" width="3.71"/>
    <col customWidth="1" hidden="1" min="39" max="39" width="4.43"/>
    <col customWidth="1" hidden="1" min="40" max="40" width="4.57"/>
    <col customWidth="1" hidden="1" min="41" max="41" width="15.71"/>
    <col customWidth="1" hidden="1" min="42" max="49" width="3.71"/>
    <col customWidth="1" hidden="1" min="50" max="50" width="10.71"/>
    <col customWidth="1" hidden="1" min="51" max="51" width="15.71"/>
    <col customWidth="1" hidden="1" min="52" max="52" width="11.0"/>
    <col customWidth="1" hidden="1" min="53" max="53" width="14.29"/>
    <col customWidth="1" hidden="1" min="54" max="60" width="3.71"/>
    <col customWidth="1" hidden="1" min="61" max="61" width="5.14"/>
  </cols>
  <sheetData>
    <row r="1">
      <c r="A1" s="1"/>
      <c r="B1" s="1"/>
      <c r="C1" s="1"/>
      <c r="D1" s="1"/>
      <c r="E1" s="1"/>
      <c r="F1" s="47"/>
      <c r="G1" s="48"/>
      <c r="H1" s="1"/>
      <c r="I1" s="1"/>
      <c r="J1" s="1"/>
      <c r="K1" s="48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ht="15.0" customHeight="1">
      <c r="A2" s="1"/>
      <c r="B2" s="2"/>
      <c r="C2" s="2"/>
      <c r="D2" s="2"/>
      <c r="E2" s="2"/>
      <c r="F2" s="49"/>
      <c r="G2" s="50"/>
      <c r="H2" s="2"/>
      <c r="I2" s="2"/>
      <c r="J2" s="2"/>
      <c r="K2" s="50"/>
      <c r="L2" s="4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ht="30.0" customHeight="1">
      <c r="A3" s="1"/>
      <c r="B3" s="2"/>
      <c r="C3" s="51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11"/>
      <c r="Z3" s="1"/>
      <c r="AA3" s="2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ht="15.0" hidden="1" customHeight="1">
      <c r="A4" s="1"/>
      <c r="B4" s="2"/>
      <c r="C4" s="2"/>
      <c r="D4" s="2"/>
      <c r="E4" s="29"/>
      <c r="F4" s="52"/>
      <c r="G4" s="52"/>
      <c r="H4" s="52"/>
      <c r="I4" s="52"/>
      <c r="J4" s="52"/>
      <c r="K4" s="52"/>
      <c r="L4" s="52"/>
      <c r="M4" s="11"/>
      <c r="N4" s="2"/>
      <c r="O4" s="29"/>
      <c r="P4" s="52"/>
      <c r="Q4" s="52"/>
      <c r="R4" s="52"/>
      <c r="S4" s="52"/>
      <c r="T4" s="52"/>
      <c r="U4" s="52"/>
      <c r="V4" s="52"/>
      <c r="W4" s="52"/>
      <c r="X4" s="52"/>
      <c r="Y4" s="11"/>
      <c r="Z4" s="2"/>
      <c r="AA4" s="2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ht="15.0" customHeight="1">
      <c r="A5" s="1"/>
      <c r="B5" s="2"/>
      <c r="C5" s="53" t="s">
        <v>75</v>
      </c>
      <c r="D5" s="53" t="s">
        <v>76</v>
      </c>
      <c r="E5" s="54" t="s">
        <v>77</v>
      </c>
      <c r="F5" s="52"/>
      <c r="G5" s="52"/>
      <c r="H5" s="52"/>
      <c r="I5" s="52"/>
      <c r="J5" s="52"/>
      <c r="K5" s="52"/>
      <c r="L5" s="52"/>
      <c r="M5" s="11"/>
      <c r="N5" s="2"/>
      <c r="O5" s="54" t="s">
        <v>56</v>
      </c>
      <c r="P5" s="52"/>
      <c r="Q5" s="52"/>
      <c r="R5" s="52"/>
      <c r="S5" s="52"/>
      <c r="T5" s="52"/>
      <c r="U5" s="52"/>
      <c r="V5" s="52"/>
      <c r="W5" s="52"/>
      <c r="X5" s="52"/>
      <c r="Y5" s="11"/>
      <c r="Z5" s="1"/>
      <c r="AA5" s="2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ht="15.0" customHeight="1">
      <c r="A6" s="1"/>
      <c r="B6" s="2"/>
      <c r="C6" s="12" t="str">
        <f>'Configuração'!C21</f>
        <v>Bernardo (DAL)</v>
      </c>
      <c r="D6" s="18"/>
      <c r="E6" s="18"/>
      <c r="F6" s="55"/>
      <c r="G6" s="56"/>
      <c r="H6" s="18"/>
      <c r="I6" s="18"/>
      <c r="J6" s="18"/>
      <c r="K6" s="56"/>
      <c r="L6" s="55"/>
      <c r="M6" s="18"/>
      <c r="N6" s="2"/>
      <c r="O6" s="57" t="s">
        <v>78</v>
      </c>
      <c r="P6" s="57" t="s">
        <v>77</v>
      </c>
      <c r="Q6" s="58" t="s">
        <v>79</v>
      </c>
      <c r="R6" s="57" t="s">
        <v>80</v>
      </c>
      <c r="S6" s="58" t="s">
        <v>81</v>
      </c>
      <c r="T6" s="57" t="s">
        <v>82</v>
      </c>
      <c r="U6" s="58" t="s">
        <v>83</v>
      </c>
      <c r="V6" s="57" t="s">
        <v>84</v>
      </c>
      <c r="W6" s="58" t="s">
        <v>85</v>
      </c>
      <c r="X6" s="57" t="s">
        <v>86</v>
      </c>
      <c r="Y6" s="59"/>
      <c r="Z6" s="1"/>
      <c r="AA6" s="2"/>
      <c r="AB6" s="1"/>
      <c r="AC6" s="60" t="s">
        <v>87</v>
      </c>
      <c r="AD6" s="61"/>
      <c r="AE6" s="60" t="s">
        <v>88</v>
      </c>
      <c r="AF6" s="61"/>
      <c r="AG6" s="60" t="s">
        <v>89</v>
      </c>
      <c r="AH6" s="61"/>
      <c r="AI6" s="60" t="s">
        <v>90</v>
      </c>
      <c r="AJ6" s="61"/>
      <c r="AK6" s="60" t="s">
        <v>91</v>
      </c>
      <c r="AL6" s="61"/>
      <c r="AM6" s="1"/>
      <c r="AN6" s="57" t="s">
        <v>78</v>
      </c>
      <c r="AO6" s="57" t="s">
        <v>77</v>
      </c>
      <c r="AP6" s="57" t="s">
        <v>79</v>
      </c>
      <c r="AQ6" s="57" t="s">
        <v>80</v>
      </c>
      <c r="AR6" s="57" t="s">
        <v>81</v>
      </c>
      <c r="AS6" s="57" t="s">
        <v>82</v>
      </c>
      <c r="AT6" s="57" t="s">
        <v>83</v>
      </c>
      <c r="AU6" s="57" t="s">
        <v>84</v>
      </c>
      <c r="AV6" s="57" t="s">
        <v>85</v>
      </c>
      <c r="AW6" s="57" t="s">
        <v>86</v>
      </c>
      <c r="AX6" s="57" t="s">
        <v>92</v>
      </c>
      <c r="AY6" s="57"/>
      <c r="AZ6" s="57"/>
      <c r="BA6" s="57"/>
      <c r="BB6" s="57" t="s">
        <v>79</v>
      </c>
      <c r="BC6" s="57" t="s">
        <v>80</v>
      </c>
      <c r="BD6" s="57" t="s">
        <v>81</v>
      </c>
      <c r="BE6" s="57" t="s">
        <v>82</v>
      </c>
      <c r="BF6" s="57" t="s">
        <v>83</v>
      </c>
      <c r="BG6" s="57" t="s">
        <v>84</v>
      </c>
      <c r="BH6" s="57" t="s">
        <v>85</v>
      </c>
      <c r="BI6" s="57" t="s">
        <v>86</v>
      </c>
    </row>
    <row r="7" ht="15.0" customHeight="1">
      <c r="A7" s="1"/>
      <c r="B7" s="2"/>
      <c r="C7" s="12" t="str">
        <f>'Configuração'!C22</f>
        <v>Sancho (CMSP)</v>
      </c>
      <c r="D7" s="12" t="s">
        <v>93</v>
      </c>
      <c r="E7" s="12" t="str">
        <f>C9</f>
        <v>Vanno (SEP)</v>
      </c>
      <c r="F7" s="55"/>
      <c r="G7" s="56"/>
      <c r="H7" s="62">
        <v>6.0</v>
      </c>
      <c r="I7" s="63" t="s">
        <v>94</v>
      </c>
      <c r="J7" s="62">
        <v>1.0</v>
      </c>
      <c r="K7" s="64"/>
      <c r="L7" s="65"/>
      <c r="M7" s="12" t="str">
        <f t="shared" ref="M7:M10" si="5">C6</f>
        <v>Bernardo (DAL)</v>
      </c>
      <c r="N7" s="2"/>
      <c r="O7" s="66" t="s">
        <v>95</v>
      </c>
      <c r="P7" s="67" t="str">
        <f t="shared" ref="P7:X7" si="1">BA7</f>
        <v>Vanno (SEP)</v>
      </c>
      <c r="Q7" s="68">
        <f t="shared" si="1"/>
        <v>7</v>
      </c>
      <c r="R7" s="67">
        <f t="shared" si="1"/>
        <v>2</v>
      </c>
      <c r="S7" s="68">
        <f t="shared" si="1"/>
        <v>1</v>
      </c>
      <c r="T7" s="67">
        <f t="shared" si="1"/>
        <v>0</v>
      </c>
      <c r="U7" s="68">
        <f t="shared" si="1"/>
        <v>8</v>
      </c>
      <c r="V7" s="67">
        <f t="shared" si="1"/>
        <v>14</v>
      </c>
      <c r="W7" s="68">
        <f t="shared" si="1"/>
        <v>6</v>
      </c>
      <c r="X7" s="67">
        <f t="shared" si="1"/>
        <v>3</v>
      </c>
      <c r="Y7" s="67"/>
      <c r="Z7" s="1"/>
      <c r="AA7" s="2"/>
      <c r="AB7" s="1"/>
      <c r="AC7" s="69">
        <f t="shared" ref="AC7:AC60" si="7">IF(OR(H7="",J7=""),"",H7)</f>
        <v>6</v>
      </c>
      <c r="AD7" s="70">
        <f t="shared" ref="AD7:AD60" si="8">IF(OR(H7="",J7=""),"",J7)</f>
        <v>1</v>
      </c>
      <c r="AE7" s="69">
        <f t="shared" ref="AE7:AE60" si="9">IF(OR(H7="",J7=""),"",IF(H7=J7,1,IF(H7&gt;J7,3,IF(H7&lt;J7,0))))</f>
        <v>3</v>
      </c>
      <c r="AF7" s="70">
        <f t="shared" ref="AF7:AF60" si="10">IF(OR(H7="",J7=""),"",IF(H7=J7,1,IF(H7&lt;J7,3,IF(H7&gt;J7,0))))</f>
        <v>0</v>
      </c>
      <c r="AG7" s="69">
        <f t="shared" ref="AG7:AH7" si="2">IF(AE7="","",IF(AE7=3,1,0))</f>
        <v>1</v>
      </c>
      <c r="AH7" s="70">
        <f t="shared" si="2"/>
        <v>0</v>
      </c>
      <c r="AI7" s="69">
        <f t="shared" ref="AI7:AJ7" si="3">IF(AE7="","",IF(AE7=0,1,0))</f>
        <v>0</v>
      </c>
      <c r="AJ7" s="70">
        <f t="shared" si="3"/>
        <v>1</v>
      </c>
      <c r="AK7" s="69">
        <f t="shared" ref="AK7:AL7" si="4">IF(AE7="","",IF(AE7=1,1,0))</f>
        <v>0</v>
      </c>
      <c r="AL7" s="70">
        <f t="shared" si="4"/>
        <v>0</v>
      </c>
      <c r="AM7" s="1"/>
      <c r="AN7" s="12" t="s">
        <v>95</v>
      </c>
      <c r="AO7" s="13" t="str">
        <f t="shared" ref="AO7:AO10" si="14">C6</f>
        <v>Bernardo (DAL)</v>
      </c>
      <c r="AP7" s="12">
        <f t="shared" ref="AP7:AP20" si="15">((AQ7*3)+AR7)</f>
        <v>4</v>
      </c>
      <c r="AQ7" s="12">
        <f t="shared" ref="AQ7:AQ20" si="16">SUMIF(E$7:E$30,AO7,AG$7:AG$30)+SUMIF(M$7:M$30,AO7,AH$7:AH$30)</f>
        <v>1</v>
      </c>
      <c r="AR7" s="12">
        <f t="shared" ref="AR7:AR20" si="17">SUMIF(E$7:E$30,AO7,AK$7:AK$30)+SUMIF(M$7:M$30,AO7,AL$7:AL$30)</f>
        <v>1</v>
      </c>
      <c r="AS7" s="12">
        <f t="shared" ref="AS7:AS20" si="18">SUMIF(E$7:E$30,AO7,AI$7:AI$30)+SUMIF(M$7:M$30,AO7,AJ$7:AJ$30)</f>
        <v>1</v>
      </c>
      <c r="AT7" s="12">
        <f t="shared" ref="AT7:AT20" si="19">AU7-AV7</f>
        <v>-3</v>
      </c>
      <c r="AU7" s="12">
        <f t="shared" ref="AU7:AU20" si="20">SUMIF(E$7:E$30,AO7,AC$7:AC$30)+SUMIF(M$7:M$30,AO7,AD$7:AD$30)</f>
        <v>8</v>
      </c>
      <c r="AV7" s="12">
        <f t="shared" ref="AV7:AV20" si="21">SUMIF(E$7:E$30,AO7,AD$7:AD$30)+SUMIF(M$7:M$30,AO7,AC$7:AC$30)</f>
        <v>11</v>
      </c>
      <c r="AW7" s="12">
        <f t="shared" ref="AW7:AW20" si="22">SUM(AQ7:AS7)</f>
        <v>3</v>
      </c>
      <c r="AX7" s="12">
        <f>(Dados!K$19*AV7)+(Dados!K$18*AU7)+(Dados!K$17*AT7)+(Dados!K$16*AQ7)+(Dados!K$15*AP7)+0.004</f>
        <v>400970811</v>
      </c>
      <c r="AY7" s="12" t="str">
        <f t="shared" ref="AY7:AY20" si="23">AO7</f>
        <v>Bernardo (DAL)</v>
      </c>
      <c r="AZ7" s="12">
        <f>LARGE(AX7:AX10,1)</f>
        <v>702081406</v>
      </c>
      <c r="BA7" s="12" t="str">
        <f t="shared" ref="BA7:BA10" si="24">VLOOKUP(AZ7,$AX$7:$AY$10,2,0)</f>
        <v>Vanno (SEP)</v>
      </c>
      <c r="BB7" s="12">
        <f t="shared" ref="BB7:BB10" si="25">VLOOKUP(BA7,$AO$7:$AW$10,2,0)</f>
        <v>7</v>
      </c>
      <c r="BC7" s="12">
        <f t="shared" ref="BC7:BC10" si="26">VLOOKUP(BA7,$AO$7:$AW$10,3,0)</f>
        <v>2</v>
      </c>
      <c r="BD7" s="12">
        <f t="shared" ref="BD7:BD10" si="27">VLOOKUP(BA7,$AO$7:$AW$10,4,0)</f>
        <v>1</v>
      </c>
      <c r="BE7" s="12">
        <f t="shared" ref="BE7:BE10" si="28">VLOOKUP(BA7,$AO$7:$AW$10,5,0)</f>
        <v>0</v>
      </c>
      <c r="BF7" s="12">
        <f t="shared" ref="BF7:BF10" si="29">VLOOKUP(BA7,$AO$7:$AW$10,6,0)</f>
        <v>8</v>
      </c>
      <c r="BG7" s="12">
        <f t="shared" ref="BG7:BG10" si="30">VLOOKUP(BA7,$AO$7:$AW$10,7,0)</f>
        <v>14</v>
      </c>
      <c r="BH7" s="12">
        <f t="shared" ref="BH7:BH10" si="31">VLOOKUP(BA7,$AO$7:$AW$10,8,0)</f>
        <v>6</v>
      </c>
      <c r="BI7" s="12">
        <f t="shared" ref="BI7:BI10" si="32">VLOOKUP(BA7,$AO$7:$AW$10,9,0)</f>
        <v>3</v>
      </c>
    </row>
    <row r="8" ht="15.0" customHeight="1">
      <c r="A8" s="1"/>
      <c r="B8" s="2"/>
      <c r="C8" s="12" t="str">
        <f>'Configuração'!C23</f>
        <v>Rafael Santos (CMSP)</v>
      </c>
      <c r="D8" s="12" t="s">
        <v>96</v>
      </c>
      <c r="E8" s="12" t="str">
        <f>C8</f>
        <v>Rafael Santos (CMSP)</v>
      </c>
      <c r="F8" s="55"/>
      <c r="G8" s="56"/>
      <c r="H8" s="62">
        <v>3.0</v>
      </c>
      <c r="I8" s="63" t="s">
        <v>94</v>
      </c>
      <c r="J8" s="62">
        <v>2.0</v>
      </c>
      <c r="K8" s="64"/>
      <c r="L8" s="65"/>
      <c r="M8" s="12" t="str">
        <f t="shared" si="5"/>
        <v>Sancho (CMSP)</v>
      </c>
      <c r="N8" s="2"/>
      <c r="O8" s="71" t="s">
        <v>97</v>
      </c>
      <c r="P8" s="67" t="str">
        <f t="shared" ref="P8:X8" si="6">BA8</f>
        <v>Rafael Santos (CMSP)</v>
      </c>
      <c r="Q8" s="68">
        <f t="shared" si="6"/>
        <v>5</v>
      </c>
      <c r="R8" s="67">
        <f t="shared" si="6"/>
        <v>1</v>
      </c>
      <c r="S8" s="68">
        <f t="shared" si="6"/>
        <v>2</v>
      </c>
      <c r="T8" s="67">
        <f t="shared" si="6"/>
        <v>0</v>
      </c>
      <c r="U8" s="68">
        <f t="shared" si="6"/>
        <v>1</v>
      </c>
      <c r="V8" s="67">
        <f t="shared" si="6"/>
        <v>8</v>
      </c>
      <c r="W8" s="68">
        <f t="shared" si="6"/>
        <v>7</v>
      </c>
      <c r="X8" s="67">
        <f t="shared" si="6"/>
        <v>3</v>
      </c>
      <c r="Y8" s="67"/>
      <c r="Z8" s="1"/>
      <c r="AA8" s="2"/>
      <c r="AB8" s="1"/>
      <c r="AC8" s="69">
        <f t="shared" si="7"/>
        <v>3</v>
      </c>
      <c r="AD8" s="70">
        <f t="shared" si="8"/>
        <v>2</v>
      </c>
      <c r="AE8" s="69">
        <f t="shared" si="9"/>
        <v>3</v>
      </c>
      <c r="AF8" s="70">
        <f t="shared" si="10"/>
        <v>0</v>
      </c>
      <c r="AG8" s="69">
        <f t="shared" ref="AG8:AH8" si="11">IF(AE8="","",IF(AE8=3,1,0))</f>
        <v>1</v>
      </c>
      <c r="AH8" s="70">
        <f t="shared" si="11"/>
        <v>0</v>
      </c>
      <c r="AI8" s="69">
        <f t="shared" ref="AI8:AJ8" si="12">IF(AE8="","",IF(AE8=0,1,0))</f>
        <v>0</v>
      </c>
      <c r="AJ8" s="70">
        <f t="shared" si="12"/>
        <v>1</v>
      </c>
      <c r="AK8" s="69">
        <f t="shared" ref="AK8:AL8" si="13">IF(AE8="","",IF(AE8=1,1,0))</f>
        <v>0</v>
      </c>
      <c r="AL8" s="70">
        <f t="shared" si="13"/>
        <v>0</v>
      </c>
      <c r="AM8" s="1"/>
      <c r="AN8" s="12" t="s">
        <v>97</v>
      </c>
      <c r="AO8" s="13" t="str">
        <f t="shared" si="14"/>
        <v>Sancho (CMSP)</v>
      </c>
      <c r="AP8" s="12">
        <f t="shared" si="15"/>
        <v>0</v>
      </c>
      <c r="AQ8" s="12">
        <f t="shared" si="16"/>
        <v>0</v>
      </c>
      <c r="AR8" s="12">
        <f t="shared" si="17"/>
        <v>0</v>
      </c>
      <c r="AS8" s="12">
        <f t="shared" si="18"/>
        <v>3</v>
      </c>
      <c r="AT8" s="12">
        <f t="shared" si="19"/>
        <v>-6</v>
      </c>
      <c r="AU8" s="12">
        <f t="shared" si="20"/>
        <v>7</v>
      </c>
      <c r="AV8" s="12">
        <f t="shared" si="21"/>
        <v>13</v>
      </c>
      <c r="AW8" s="12">
        <f t="shared" si="22"/>
        <v>3</v>
      </c>
      <c r="AX8" s="12">
        <f>(Dados!K$19*AV8)+(Dados!K$18*AU8)+(Dados!K$17*AT8)+(Dados!K$16*AQ8)+(Dados!K$15*AP8)+0.003</f>
        <v>-59286.997</v>
      </c>
      <c r="AY8" s="12" t="str">
        <f t="shared" si="23"/>
        <v>Sancho (CMSP)</v>
      </c>
      <c r="AZ8" s="12">
        <f>LARGE(AX7:AX10,2)</f>
        <v>501010807</v>
      </c>
      <c r="BA8" s="12" t="str">
        <f t="shared" si="24"/>
        <v>Rafael Santos (CMSP)</v>
      </c>
      <c r="BB8" s="12">
        <f t="shared" si="25"/>
        <v>5</v>
      </c>
      <c r="BC8" s="12">
        <f t="shared" si="26"/>
        <v>1</v>
      </c>
      <c r="BD8" s="12">
        <f t="shared" si="27"/>
        <v>2</v>
      </c>
      <c r="BE8" s="12">
        <f t="shared" si="28"/>
        <v>0</v>
      </c>
      <c r="BF8" s="12">
        <f t="shared" si="29"/>
        <v>1</v>
      </c>
      <c r="BG8" s="12">
        <f t="shared" si="30"/>
        <v>8</v>
      </c>
      <c r="BH8" s="12">
        <f t="shared" si="31"/>
        <v>7</v>
      </c>
      <c r="BI8" s="12">
        <f t="shared" si="32"/>
        <v>3</v>
      </c>
    </row>
    <row r="9" ht="15.0" customHeight="1">
      <c r="A9" s="1"/>
      <c r="B9" s="2"/>
      <c r="C9" s="12" t="str">
        <f>'Configuração'!C24</f>
        <v>Vanno (SEP)</v>
      </c>
      <c r="D9" s="12" t="s">
        <v>98</v>
      </c>
      <c r="E9" s="12" t="str">
        <f t="shared" ref="E9:E10" si="37">C6</f>
        <v>Bernardo (DAL)</v>
      </c>
      <c r="F9" s="55"/>
      <c r="G9" s="56"/>
      <c r="H9" s="62">
        <v>2.0</v>
      </c>
      <c r="I9" s="63" t="s">
        <v>94</v>
      </c>
      <c r="J9" s="62">
        <v>2.0</v>
      </c>
      <c r="K9" s="64"/>
      <c r="L9" s="65"/>
      <c r="M9" s="12" t="str">
        <f t="shared" si="5"/>
        <v>Rafael Santos (CMSP)</v>
      </c>
      <c r="N9" s="2"/>
      <c r="O9" s="71" t="s">
        <v>99</v>
      </c>
      <c r="P9" s="67" t="str">
        <f t="shared" ref="P9:X9" si="33">BA9</f>
        <v>Bernardo (DAL)</v>
      </c>
      <c r="Q9" s="68">
        <f t="shared" si="33"/>
        <v>4</v>
      </c>
      <c r="R9" s="67">
        <f t="shared" si="33"/>
        <v>1</v>
      </c>
      <c r="S9" s="68">
        <f t="shared" si="33"/>
        <v>1</v>
      </c>
      <c r="T9" s="67">
        <f t="shared" si="33"/>
        <v>1</v>
      </c>
      <c r="U9" s="68">
        <f t="shared" si="33"/>
        <v>-3</v>
      </c>
      <c r="V9" s="67">
        <f t="shared" si="33"/>
        <v>8</v>
      </c>
      <c r="W9" s="68">
        <f t="shared" si="33"/>
        <v>11</v>
      </c>
      <c r="X9" s="67">
        <f t="shared" si="33"/>
        <v>3</v>
      </c>
      <c r="Y9" s="67"/>
      <c r="Z9" s="1"/>
      <c r="AA9" s="2"/>
      <c r="AB9" s="1"/>
      <c r="AC9" s="69">
        <f t="shared" si="7"/>
        <v>2</v>
      </c>
      <c r="AD9" s="70">
        <f t="shared" si="8"/>
        <v>2</v>
      </c>
      <c r="AE9" s="69">
        <f t="shared" si="9"/>
        <v>1</v>
      </c>
      <c r="AF9" s="70">
        <f t="shared" si="10"/>
        <v>1</v>
      </c>
      <c r="AG9" s="69">
        <f t="shared" ref="AG9:AH9" si="34">IF(AE9="","",IF(AE9=3,1,0))</f>
        <v>0</v>
      </c>
      <c r="AH9" s="70">
        <f t="shared" si="34"/>
        <v>0</v>
      </c>
      <c r="AI9" s="69">
        <f t="shared" ref="AI9:AJ9" si="35">IF(AE9="","",IF(AE9=0,1,0))</f>
        <v>0</v>
      </c>
      <c r="AJ9" s="70">
        <f t="shared" si="35"/>
        <v>0</v>
      </c>
      <c r="AK9" s="69">
        <f t="shared" ref="AK9:AL9" si="36">IF(AE9="","",IF(AE9=1,1,0))</f>
        <v>1</v>
      </c>
      <c r="AL9" s="70">
        <f t="shared" si="36"/>
        <v>1</v>
      </c>
      <c r="AM9" s="1"/>
      <c r="AN9" s="12" t="s">
        <v>99</v>
      </c>
      <c r="AO9" s="13" t="str">
        <f t="shared" si="14"/>
        <v>Rafael Santos (CMSP)</v>
      </c>
      <c r="AP9" s="12">
        <f t="shared" si="15"/>
        <v>5</v>
      </c>
      <c r="AQ9" s="12">
        <f t="shared" si="16"/>
        <v>1</v>
      </c>
      <c r="AR9" s="12">
        <f t="shared" si="17"/>
        <v>2</v>
      </c>
      <c r="AS9" s="12">
        <f t="shared" si="18"/>
        <v>0</v>
      </c>
      <c r="AT9" s="12">
        <f t="shared" si="19"/>
        <v>1</v>
      </c>
      <c r="AU9" s="12">
        <f t="shared" si="20"/>
        <v>8</v>
      </c>
      <c r="AV9" s="12">
        <f t="shared" si="21"/>
        <v>7</v>
      </c>
      <c r="AW9" s="12">
        <f t="shared" si="22"/>
        <v>3</v>
      </c>
      <c r="AX9" s="12">
        <f>(Dados!K$19*AV9)+(Dados!K$18*AU9)+(Dados!K$17*AT9)+(Dados!K$16*AQ9)+(Dados!K$15*AP9)+0.002</f>
        <v>501010807</v>
      </c>
      <c r="AY9" s="12" t="str">
        <f t="shared" si="23"/>
        <v>Rafael Santos (CMSP)</v>
      </c>
      <c r="AZ9" s="12">
        <f>LARGE(AX7:AX10,3)</f>
        <v>400970811</v>
      </c>
      <c r="BA9" s="12" t="str">
        <f t="shared" si="24"/>
        <v>Bernardo (DAL)</v>
      </c>
      <c r="BB9" s="12">
        <f t="shared" si="25"/>
        <v>4</v>
      </c>
      <c r="BC9" s="12">
        <f t="shared" si="26"/>
        <v>1</v>
      </c>
      <c r="BD9" s="12">
        <f t="shared" si="27"/>
        <v>1</v>
      </c>
      <c r="BE9" s="12">
        <f t="shared" si="28"/>
        <v>1</v>
      </c>
      <c r="BF9" s="12">
        <f t="shared" si="29"/>
        <v>-3</v>
      </c>
      <c r="BG9" s="12">
        <f t="shared" si="30"/>
        <v>8</v>
      </c>
      <c r="BH9" s="12">
        <f t="shared" si="31"/>
        <v>11</v>
      </c>
      <c r="BI9" s="12">
        <f t="shared" si="32"/>
        <v>3</v>
      </c>
    </row>
    <row r="10" ht="15.0" customHeight="1">
      <c r="A10" s="1"/>
      <c r="B10" s="2"/>
      <c r="C10" s="12" t="str">
        <f>'Configuração'!C25</f>
        <v>Marcante (CMSP)</v>
      </c>
      <c r="D10" s="12" t="s">
        <v>100</v>
      </c>
      <c r="E10" s="12" t="str">
        <f t="shared" si="37"/>
        <v>Sancho (CMSP)</v>
      </c>
      <c r="F10" s="55"/>
      <c r="G10" s="56"/>
      <c r="H10" s="62">
        <v>2.0</v>
      </c>
      <c r="I10" s="63" t="s">
        <v>94</v>
      </c>
      <c r="J10" s="62">
        <v>5.0</v>
      </c>
      <c r="K10" s="64"/>
      <c r="L10" s="65"/>
      <c r="M10" s="12" t="str">
        <f t="shared" si="5"/>
        <v>Vanno (SEP)</v>
      </c>
      <c r="N10" s="2"/>
      <c r="O10" s="71" t="s">
        <v>101</v>
      </c>
      <c r="P10" s="67" t="str">
        <f t="shared" ref="P10:X10" si="38">BA10</f>
        <v>Sancho (CMSP)</v>
      </c>
      <c r="Q10" s="68">
        <f t="shared" si="38"/>
        <v>0</v>
      </c>
      <c r="R10" s="67">
        <f t="shared" si="38"/>
        <v>0</v>
      </c>
      <c r="S10" s="68">
        <f t="shared" si="38"/>
        <v>0</v>
      </c>
      <c r="T10" s="67">
        <f t="shared" si="38"/>
        <v>3</v>
      </c>
      <c r="U10" s="68">
        <f t="shared" si="38"/>
        <v>-6</v>
      </c>
      <c r="V10" s="67">
        <f t="shared" si="38"/>
        <v>7</v>
      </c>
      <c r="W10" s="68">
        <f t="shared" si="38"/>
        <v>13</v>
      </c>
      <c r="X10" s="67">
        <f t="shared" si="38"/>
        <v>3</v>
      </c>
      <c r="Y10" s="67"/>
      <c r="Z10" s="1"/>
      <c r="AA10" s="2"/>
      <c r="AB10" s="1"/>
      <c r="AC10" s="69">
        <f t="shared" si="7"/>
        <v>2</v>
      </c>
      <c r="AD10" s="70">
        <f t="shared" si="8"/>
        <v>5</v>
      </c>
      <c r="AE10" s="69">
        <f t="shared" si="9"/>
        <v>0</v>
      </c>
      <c r="AF10" s="70">
        <f t="shared" si="10"/>
        <v>3</v>
      </c>
      <c r="AG10" s="69">
        <f t="shared" ref="AG10:AH10" si="39">IF(AE10="","",IF(AE10=3,1,0))</f>
        <v>0</v>
      </c>
      <c r="AH10" s="70">
        <f t="shared" si="39"/>
        <v>1</v>
      </c>
      <c r="AI10" s="69">
        <f t="shared" ref="AI10:AJ10" si="40">IF(AE10="","",IF(AE10=0,1,0))</f>
        <v>1</v>
      </c>
      <c r="AJ10" s="70">
        <f t="shared" si="40"/>
        <v>0</v>
      </c>
      <c r="AK10" s="69">
        <f t="shared" ref="AK10:AL10" si="41">IF(AE10="","",IF(AE10=1,1,0))</f>
        <v>0</v>
      </c>
      <c r="AL10" s="70">
        <f t="shared" si="41"/>
        <v>0</v>
      </c>
      <c r="AM10" s="1"/>
      <c r="AN10" s="12" t="s">
        <v>101</v>
      </c>
      <c r="AO10" s="13" t="str">
        <f t="shared" si="14"/>
        <v>Vanno (SEP)</v>
      </c>
      <c r="AP10" s="12">
        <f t="shared" si="15"/>
        <v>7</v>
      </c>
      <c r="AQ10" s="12">
        <f t="shared" si="16"/>
        <v>2</v>
      </c>
      <c r="AR10" s="12">
        <f t="shared" si="17"/>
        <v>1</v>
      </c>
      <c r="AS10" s="12">
        <f t="shared" si="18"/>
        <v>0</v>
      </c>
      <c r="AT10" s="12">
        <f t="shared" si="19"/>
        <v>8</v>
      </c>
      <c r="AU10" s="12">
        <f t="shared" si="20"/>
        <v>14</v>
      </c>
      <c r="AV10" s="12">
        <f t="shared" si="21"/>
        <v>6</v>
      </c>
      <c r="AW10" s="12">
        <f t="shared" si="22"/>
        <v>3</v>
      </c>
      <c r="AX10" s="12">
        <f>(Dados!K$19*AV10)+(Dados!K$18*AU10)+(Dados!K$17*AT10)+(Dados!K$16*AQ10)+(Dados!K$15*AP10)+0.001</f>
        <v>702081406</v>
      </c>
      <c r="AY10" s="12" t="str">
        <f t="shared" si="23"/>
        <v>Vanno (SEP)</v>
      </c>
      <c r="AZ10" s="12">
        <f>LARGE(AX7:AX10,4)</f>
        <v>-59286.997</v>
      </c>
      <c r="BA10" s="12" t="str">
        <f t="shared" si="24"/>
        <v>Sancho (CMSP)</v>
      </c>
      <c r="BB10" s="12">
        <f t="shared" si="25"/>
        <v>0</v>
      </c>
      <c r="BC10" s="12">
        <f t="shared" si="26"/>
        <v>0</v>
      </c>
      <c r="BD10" s="12">
        <f t="shared" si="27"/>
        <v>0</v>
      </c>
      <c r="BE10" s="12">
        <f t="shared" si="28"/>
        <v>3</v>
      </c>
      <c r="BF10" s="12">
        <f t="shared" si="29"/>
        <v>-6</v>
      </c>
      <c r="BG10" s="12">
        <f t="shared" si="30"/>
        <v>7</v>
      </c>
      <c r="BH10" s="12">
        <f t="shared" si="31"/>
        <v>13</v>
      </c>
      <c r="BI10" s="12">
        <f t="shared" si="32"/>
        <v>3</v>
      </c>
    </row>
    <row r="11" ht="15.0" customHeight="1">
      <c r="A11" s="1"/>
      <c r="B11" s="2"/>
      <c r="C11" s="12" t="str">
        <f>'Configuração'!C26</f>
        <v>Feola (SEP)</v>
      </c>
      <c r="D11" s="12" t="s">
        <v>102</v>
      </c>
      <c r="E11" s="12" t="str">
        <f>C7</f>
        <v>Sancho (CMSP)</v>
      </c>
      <c r="F11" s="55"/>
      <c r="G11" s="56"/>
      <c r="H11" s="62">
        <v>3.0</v>
      </c>
      <c r="I11" s="63" t="s">
        <v>94</v>
      </c>
      <c r="J11" s="62">
        <v>5.0</v>
      </c>
      <c r="K11" s="64"/>
      <c r="L11" s="65"/>
      <c r="M11" s="12" t="str">
        <f>C6</f>
        <v>Bernardo (DAL)</v>
      </c>
      <c r="N11" s="2"/>
      <c r="O11" s="57" t="s">
        <v>78</v>
      </c>
      <c r="P11" s="57" t="s">
        <v>103</v>
      </c>
      <c r="Q11" s="58" t="s">
        <v>79</v>
      </c>
      <c r="R11" s="57" t="s">
        <v>80</v>
      </c>
      <c r="S11" s="58" t="s">
        <v>81</v>
      </c>
      <c r="T11" s="57" t="s">
        <v>82</v>
      </c>
      <c r="U11" s="58" t="s">
        <v>83</v>
      </c>
      <c r="V11" s="57" t="s">
        <v>84</v>
      </c>
      <c r="W11" s="58" t="s">
        <v>85</v>
      </c>
      <c r="X11" s="57" t="s">
        <v>86</v>
      </c>
      <c r="Y11" s="59"/>
      <c r="Z11" s="1"/>
      <c r="AA11" s="2"/>
      <c r="AB11" s="1"/>
      <c r="AC11" s="69">
        <f t="shared" si="7"/>
        <v>3</v>
      </c>
      <c r="AD11" s="70">
        <f t="shared" si="8"/>
        <v>5</v>
      </c>
      <c r="AE11" s="69">
        <f t="shared" si="9"/>
        <v>0</v>
      </c>
      <c r="AF11" s="70">
        <f t="shared" si="10"/>
        <v>3</v>
      </c>
      <c r="AG11" s="69">
        <f t="shared" ref="AG11:AH11" si="42">IF(AE11="","",IF(AE11=3,1,0))</f>
        <v>0</v>
      </c>
      <c r="AH11" s="70">
        <f t="shared" si="42"/>
        <v>1</v>
      </c>
      <c r="AI11" s="69">
        <f t="shared" ref="AI11:AJ11" si="43">IF(AE11="","",IF(AE11=0,1,0))</f>
        <v>1</v>
      </c>
      <c r="AJ11" s="70">
        <f t="shared" si="43"/>
        <v>0</v>
      </c>
      <c r="AK11" s="69">
        <f t="shared" ref="AK11:AL11" si="44">IF(AE11="","",IF(AE11=1,1,0))</f>
        <v>0</v>
      </c>
      <c r="AL11" s="70">
        <f t="shared" si="44"/>
        <v>0</v>
      </c>
      <c r="AM11" s="1"/>
      <c r="AN11" s="57"/>
      <c r="AO11" s="57" t="s">
        <v>103</v>
      </c>
      <c r="AP11" s="57">
        <f t="shared" si="15"/>
        <v>0</v>
      </c>
      <c r="AQ11" s="57">
        <f t="shared" si="16"/>
        <v>0</v>
      </c>
      <c r="AR11" s="57">
        <f t="shared" si="17"/>
        <v>0</v>
      </c>
      <c r="AS11" s="57">
        <f t="shared" si="18"/>
        <v>0</v>
      </c>
      <c r="AT11" s="57">
        <f t="shared" si="19"/>
        <v>0</v>
      </c>
      <c r="AU11" s="57">
        <f t="shared" si="20"/>
        <v>0</v>
      </c>
      <c r="AV11" s="57">
        <f t="shared" si="21"/>
        <v>0</v>
      </c>
      <c r="AW11" s="57">
        <f t="shared" si="22"/>
        <v>0</v>
      </c>
      <c r="AX11" s="57"/>
      <c r="AY11" s="57" t="str">
        <f t="shared" si="23"/>
        <v>Grupo 2</v>
      </c>
      <c r="AZ11" s="57"/>
      <c r="BA11" s="57"/>
      <c r="BB11" s="57"/>
      <c r="BC11" s="57"/>
      <c r="BD11" s="57"/>
      <c r="BE11" s="57"/>
      <c r="BF11" s="57"/>
      <c r="BG11" s="57"/>
      <c r="BH11" s="57"/>
      <c r="BI11" s="57"/>
    </row>
    <row r="12" ht="15.0" customHeight="1">
      <c r="A12" s="1"/>
      <c r="B12" s="2"/>
      <c r="C12" s="12" t="str">
        <f>'Configuração'!C27</f>
        <v>Calmon (DAL)</v>
      </c>
      <c r="D12" s="12" t="s">
        <v>104</v>
      </c>
      <c r="E12" s="12" t="str">
        <f>C9</f>
        <v>Vanno (SEP)</v>
      </c>
      <c r="F12" s="55"/>
      <c r="G12" s="56"/>
      <c r="H12" s="62">
        <v>3.0</v>
      </c>
      <c r="I12" s="63" t="s">
        <v>94</v>
      </c>
      <c r="J12" s="62">
        <v>3.0</v>
      </c>
      <c r="K12" s="64"/>
      <c r="L12" s="65"/>
      <c r="M12" s="12" t="str">
        <f>C8</f>
        <v>Rafael Santos (CMSP)</v>
      </c>
      <c r="N12" s="2"/>
      <c r="O12" s="66" t="s">
        <v>95</v>
      </c>
      <c r="P12" s="67" t="str">
        <f t="shared" ref="P12:X12" si="45">BA12</f>
        <v>Neto (CMSP)</v>
      </c>
      <c r="Q12" s="68">
        <f t="shared" si="45"/>
        <v>7</v>
      </c>
      <c r="R12" s="67">
        <f t="shared" si="45"/>
        <v>2</v>
      </c>
      <c r="S12" s="68">
        <f t="shared" si="45"/>
        <v>1</v>
      </c>
      <c r="T12" s="67">
        <f t="shared" si="45"/>
        <v>0</v>
      </c>
      <c r="U12" s="68">
        <f t="shared" si="45"/>
        <v>9</v>
      </c>
      <c r="V12" s="67">
        <f t="shared" si="45"/>
        <v>18</v>
      </c>
      <c r="W12" s="68">
        <f t="shared" si="45"/>
        <v>9</v>
      </c>
      <c r="X12" s="67">
        <f t="shared" si="45"/>
        <v>3</v>
      </c>
      <c r="Y12" s="67"/>
      <c r="Z12" s="1"/>
      <c r="AA12" s="2"/>
      <c r="AB12" s="1"/>
      <c r="AC12" s="69">
        <f t="shared" si="7"/>
        <v>3</v>
      </c>
      <c r="AD12" s="70">
        <f t="shared" si="8"/>
        <v>3</v>
      </c>
      <c r="AE12" s="69">
        <f t="shared" si="9"/>
        <v>1</v>
      </c>
      <c r="AF12" s="70">
        <f t="shared" si="10"/>
        <v>1</v>
      </c>
      <c r="AG12" s="69">
        <f t="shared" ref="AG12:AH12" si="46">IF(AE12="","",IF(AE12=3,1,0))</f>
        <v>0</v>
      </c>
      <c r="AH12" s="70">
        <f t="shared" si="46"/>
        <v>0</v>
      </c>
      <c r="AI12" s="69">
        <f t="shared" ref="AI12:AJ12" si="47">IF(AE12="","",IF(AE12=0,1,0))</f>
        <v>0</v>
      </c>
      <c r="AJ12" s="70">
        <f t="shared" si="47"/>
        <v>0</v>
      </c>
      <c r="AK12" s="69">
        <f t="shared" ref="AK12:AL12" si="48">IF(AE12="","",IF(AE12=1,1,0))</f>
        <v>1</v>
      </c>
      <c r="AL12" s="70">
        <f t="shared" si="48"/>
        <v>1</v>
      </c>
      <c r="AM12" s="1"/>
      <c r="AN12" s="12" t="s">
        <v>95</v>
      </c>
      <c r="AO12" s="13" t="str">
        <f t="shared" ref="AO12:AO15" si="53">C10</f>
        <v>Marcante (CMSP)</v>
      </c>
      <c r="AP12" s="12">
        <f t="shared" si="15"/>
        <v>0</v>
      </c>
      <c r="AQ12" s="12">
        <f t="shared" si="16"/>
        <v>0</v>
      </c>
      <c r="AR12" s="12">
        <f t="shared" si="17"/>
        <v>0</v>
      </c>
      <c r="AS12" s="12">
        <f t="shared" si="18"/>
        <v>3</v>
      </c>
      <c r="AT12" s="12">
        <f t="shared" si="19"/>
        <v>-12</v>
      </c>
      <c r="AU12" s="12">
        <f t="shared" si="20"/>
        <v>7</v>
      </c>
      <c r="AV12" s="12">
        <f t="shared" si="21"/>
        <v>19</v>
      </c>
      <c r="AW12" s="12">
        <f t="shared" si="22"/>
        <v>3</v>
      </c>
      <c r="AX12" s="12">
        <f>(Dados!K$19*AV12)+(Dados!K$18*AU12)+(Dados!K$17*AT12)+(Dados!K$16*AQ12)+(Dados!K$15*AP12)+0.004</f>
        <v>-119280.996</v>
      </c>
      <c r="AY12" s="12" t="str">
        <f t="shared" si="23"/>
        <v>Marcante (CMSP)</v>
      </c>
      <c r="AZ12" s="12">
        <f>LARGE(AX12:AX15,1)</f>
        <v>702091809</v>
      </c>
      <c r="BA12" s="12" t="str">
        <f t="shared" ref="BA12:BA15" si="54">VLOOKUP(AZ12,$AX$12:$AY$15,2,0)</f>
        <v>Neto (CMSP)</v>
      </c>
      <c r="BB12" s="12">
        <f t="shared" ref="BB12:BB15" si="55">VLOOKUP(BA12,$AO$12:$AW$15,2,0)</f>
        <v>7</v>
      </c>
      <c r="BC12" s="12">
        <f t="shared" ref="BC12:BC15" si="56">VLOOKUP(BA12,$AO$12:$AW$15,3,0)</f>
        <v>2</v>
      </c>
      <c r="BD12" s="12">
        <f t="shared" ref="BD12:BD15" si="57">VLOOKUP(BA12,$AO$12:$AW$15,4,0)</f>
        <v>1</v>
      </c>
      <c r="BE12" s="12">
        <f t="shared" ref="BE12:BE15" si="58">VLOOKUP(BA12,$AO$12:$AW$15,5,0)</f>
        <v>0</v>
      </c>
      <c r="BF12" s="12">
        <f t="shared" ref="BF12:BF15" si="59">VLOOKUP(BA12,$AO$12:$AW$15,6,0)</f>
        <v>9</v>
      </c>
      <c r="BG12" s="12">
        <f t="shared" ref="BG12:BG15" si="60">VLOOKUP(BA12,$AO$12:$AW$15,7,0)</f>
        <v>18</v>
      </c>
      <c r="BH12" s="12">
        <f t="shared" ref="BH12:BH15" si="61">VLOOKUP(BA12,$AO$12:$AW$15,8,0)</f>
        <v>9</v>
      </c>
      <c r="BI12" s="12">
        <f t="shared" ref="BI12:BI15" si="62">VLOOKUP(BA12,$AO$12:$AW$15,9,0)</f>
        <v>3</v>
      </c>
    </row>
    <row r="13" ht="15.0" customHeight="1">
      <c r="A13" s="1"/>
      <c r="B13" s="2"/>
      <c r="C13" s="12" t="str">
        <f>'Configuração'!C28</f>
        <v>Neto (CMSP)</v>
      </c>
      <c r="D13" s="18"/>
      <c r="E13" s="18"/>
      <c r="F13" s="55"/>
      <c r="G13" s="56"/>
      <c r="H13" s="18"/>
      <c r="I13" s="18"/>
      <c r="J13" s="18"/>
      <c r="K13" s="56"/>
      <c r="L13" s="55"/>
      <c r="M13" s="18"/>
      <c r="N13" s="2"/>
      <c r="O13" s="71" t="s">
        <v>97</v>
      </c>
      <c r="P13" s="67" t="str">
        <f t="shared" ref="P13:X13" si="49">BA13</f>
        <v>Feola (SEP)</v>
      </c>
      <c r="Q13" s="68">
        <f t="shared" si="49"/>
        <v>7</v>
      </c>
      <c r="R13" s="67">
        <f t="shared" si="49"/>
        <v>2</v>
      </c>
      <c r="S13" s="68">
        <f t="shared" si="49"/>
        <v>1</v>
      </c>
      <c r="T13" s="67">
        <f t="shared" si="49"/>
        <v>0</v>
      </c>
      <c r="U13" s="68">
        <f t="shared" si="49"/>
        <v>7</v>
      </c>
      <c r="V13" s="67">
        <f t="shared" si="49"/>
        <v>14</v>
      </c>
      <c r="W13" s="68">
        <f t="shared" si="49"/>
        <v>7</v>
      </c>
      <c r="X13" s="67">
        <f t="shared" si="49"/>
        <v>3</v>
      </c>
      <c r="Y13" s="67"/>
      <c r="Z13" s="1"/>
      <c r="AA13" s="2"/>
      <c r="AB13" s="1"/>
      <c r="AC13" s="69" t="str">
        <f t="shared" si="7"/>
        <v/>
      </c>
      <c r="AD13" s="70" t="str">
        <f t="shared" si="8"/>
        <v/>
      </c>
      <c r="AE13" s="69" t="str">
        <f t="shared" si="9"/>
        <v/>
      </c>
      <c r="AF13" s="70" t="str">
        <f t="shared" si="10"/>
        <v/>
      </c>
      <c r="AG13" s="69" t="str">
        <f t="shared" ref="AG13:AH13" si="50">IF(AE13="","",IF(AE13=3,1,0))</f>
        <v/>
      </c>
      <c r="AH13" s="70" t="str">
        <f t="shared" si="50"/>
        <v/>
      </c>
      <c r="AI13" s="69" t="str">
        <f t="shared" ref="AI13:AJ13" si="51">IF(AE13="","",IF(AE13=0,1,0))</f>
        <v/>
      </c>
      <c r="AJ13" s="70" t="str">
        <f t="shared" si="51"/>
        <v/>
      </c>
      <c r="AK13" s="69" t="str">
        <f t="shared" ref="AK13:AL13" si="52">IF(AE13="","",IF(AE13=1,1,0))</f>
        <v/>
      </c>
      <c r="AL13" s="70" t="str">
        <f t="shared" si="52"/>
        <v/>
      </c>
      <c r="AM13" s="1"/>
      <c r="AN13" s="12" t="s">
        <v>97</v>
      </c>
      <c r="AO13" s="13" t="str">
        <f t="shared" si="53"/>
        <v>Feola (SEP)</v>
      </c>
      <c r="AP13" s="12">
        <f t="shared" si="15"/>
        <v>7</v>
      </c>
      <c r="AQ13" s="12">
        <f t="shared" si="16"/>
        <v>2</v>
      </c>
      <c r="AR13" s="12">
        <f t="shared" si="17"/>
        <v>1</v>
      </c>
      <c r="AS13" s="12">
        <f t="shared" si="18"/>
        <v>0</v>
      </c>
      <c r="AT13" s="12">
        <f t="shared" si="19"/>
        <v>7</v>
      </c>
      <c r="AU13" s="12">
        <f t="shared" si="20"/>
        <v>14</v>
      </c>
      <c r="AV13" s="12">
        <f t="shared" si="21"/>
        <v>7</v>
      </c>
      <c r="AW13" s="12">
        <f t="shared" si="22"/>
        <v>3</v>
      </c>
      <c r="AX13" s="12">
        <f>(Dados!K$19*AV13)+(Dados!K$18*AU13)+(Dados!K$17*AT13)+(Dados!K$16*AQ13)+(Dados!K$15*AP13)+0.003</f>
        <v>702071407</v>
      </c>
      <c r="AY13" s="12" t="str">
        <f t="shared" si="23"/>
        <v>Feola (SEP)</v>
      </c>
      <c r="AZ13" s="12">
        <f>LARGE(AX12:AX15,2)</f>
        <v>702071407</v>
      </c>
      <c r="BA13" s="12" t="str">
        <f t="shared" si="54"/>
        <v>Feola (SEP)</v>
      </c>
      <c r="BB13" s="12">
        <f t="shared" si="55"/>
        <v>7</v>
      </c>
      <c r="BC13" s="12">
        <f t="shared" si="56"/>
        <v>2</v>
      </c>
      <c r="BD13" s="12">
        <f t="shared" si="57"/>
        <v>1</v>
      </c>
      <c r="BE13" s="12">
        <f t="shared" si="58"/>
        <v>0</v>
      </c>
      <c r="BF13" s="12">
        <f t="shared" si="59"/>
        <v>7</v>
      </c>
      <c r="BG13" s="12">
        <f t="shared" si="60"/>
        <v>14</v>
      </c>
      <c r="BH13" s="12">
        <f t="shared" si="61"/>
        <v>7</v>
      </c>
      <c r="BI13" s="12">
        <f t="shared" si="62"/>
        <v>3</v>
      </c>
    </row>
    <row r="14" ht="15.0" customHeight="1">
      <c r="A14" s="1"/>
      <c r="B14" s="2"/>
      <c r="C14" s="12" t="str">
        <f>'Configuração'!C29</f>
        <v>Arthurzinho (CMSP)</v>
      </c>
      <c r="D14" s="53" t="s">
        <v>76</v>
      </c>
      <c r="E14" s="54" t="s">
        <v>103</v>
      </c>
      <c r="F14" s="52"/>
      <c r="G14" s="52"/>
      <c r="H14" s="52"/>
      <c r="I14" s="52"/>
      <c r="J14" s="52"/>
      <c r="K14" s="52"/>
      <c r="L14" s="52"/>
      <c r="M14" s="11"/>
      <c r="N14" s="2"/>
      <c r="O14" s="71" t="s">
        <v>99</v>
      </c>
      <c r="P14" s="67" t="str">
        <f t="shared" ref="P14:X14" si="63">BA14</f>
        <v>Calmon (DAL)</v>
      </c>
      <c r="Q14" s="68">
        <f t="shared" si="63"/>
        <v>3</v>
      </c>
      <c r="R14" s="67">
        <f t="shared" si="63"/>
        <v>1</v>
      </c>
      <c r="S14" s="68">
        <f t="shared" si="63"/>
        <v>0</v>
      </c>
      <c r="T14" s="67">
        <f t="shared" si="63"/>
        <v>2</v>
      </c>
      <c r="U14" s="68">
        <f t="shared" si="63"/>
        <v>-4</v>
      </c>
      <c r="V14" s="67">
        <f t="shared" si="63"/>
        <v>10</v>
      </c>
      <c r="W14" s="68">
        <f t="shared" si="63"/>
        <v>14</v>
      </c>
      <c r="X14" s="67">
        <f t="shared" si="63"/>
        <v>3</v>
      </c>
      <c r="Y14" s="67"/>
      <c r="Z14" s="1"/>
      <c r="AA14" s="2"/>
      <c r="AB14" s="1"/>
      <c r="AC14" s="69" t="str">
        <f t="shared" si="7"/>
        <v/>
      </c>
      <c r="AD14" s="70" t="str">
        <f t="shared" si="8"/>
        <v/>
      </c>
      <c r="AE14" s="69" t="str">
        <f t="shared" si="9"/>
        <v/>
      </c>
      <c r="AF14" s="70" t="str">
        <f t="shared" si="10"/>
        <v/>
      </c>
      <c r="AG14" s="69" t="str">
        <f t="shared" ref="AG14:AH14" si="64">IF(AE14="","",IF(AE14=3,1,0))</f>
        <v/>
      </c>
      <c r="AH14" s="70" t="str">
        <f t="shared" si="64"/>
        <v/>
      </c>
      <c r="AI14" s="69" t="str">
        <f t="shared" ref="AI14:AJ14" si="65">IF(AE14="","",IF(AE14=0,1,0))</f>
        <v/>
      </c>
      <c r="AJ14" s="70" t="str">
        <f t="shared" si="65"/>
        <v/>
      </c>
      <c r="AK14" s="69" t="str">
        <f t="shared" ref="AK14:AL14" si="66">IF(AE14="","",IF(AE14=1,1,0))</f>
        <v/>
      </c>
      <c r="AL14" s="70" t="str">
        <f t="shared" si="66"/>
        <v/>
      </c>
      <c r="AM14" s="1"/>
      <c r="AN14" s="12" t="s">
        <v>99</v>
      </c>
      <c r="AO14" s="13" t="str">
        <f t="shared" si="53"/>
        <v>Calmon (DAL)</v>
      </c>
      <c r="AP14" s="12">
        <f t="shared" si="15"/>
        <v>3</v>
      </c>
      <c r="AQ14" s="12">
        <f t="shared" si="16"/>
        <v>1</v>
      </c>
      <c r="AR14" s="12">
        <f t="shared" si="17"/>
        <v>0</v>
      </c>
      <c r="AS14" s="12">
        <f t="shared" si="18"/>
        <v>2</v>
      </c>
      <c r="AT14" s="12">
        <f t="shared" si="19"/>
        <v>-4</v>
      </c>
      <c r="AU14" s="12">
        <f t="shared" si="20"/>
        <v>10</v>
      </c>
      <c r="AV14" s="12">
        <f t="shared" si="21"/>
        <v>14</v>
      </c>
      <c r="AW14" s="12">
        <f t="shared" si="22"/>
        <v>3</v>
      </c>
      <c r="AX14" s="12">
        <f>(Dados!K$19*AV14)+(Dados!K$18*AU14)+(Dados!K$17*AT14)+(Dados!K$16*AQ14)+(Dados!K$15*AP14)+0.002</f>
        <v>300961014</v>
      </c>
      <c r="AY14" s="12" t="str">
        <f t="shared" si="23"/>
        <v>Calmon (DAL)</v>
      </c>
      <c r="AZ14" s="12">
        <f>LARGE(AX12:AX15,3)</f>
        <v>300961014</v>
      </c>
      <c r="BA14" s="12" t="str">
        <f t="shared" si="54"/>
        <v>Calmon (DAL)</v>
      </c>
      <c r="BB14" s="12">
        <f t="shared" si="55"/>
        <v>3</v>
      </c>
      <c r="BC14" s="12">
        <f t="shared" si="56"/>
        <v>1</v>
      </c>
      <c r="BD14" s="12">
        <f t="shared" si="57"/>
        <v>0</v>
      </c>
      <c r="BE14" s="12">
        <f t="shared" si="58"/>
        <v>2</v>
      </c>
      <c r="BF14" s="12">
        <f t="shared" si="59"/>
        <v>-4</v>
      </c>
      <c r="BG14" s="12">
        <f t="shared" si="60"/>
        <v>10</v>
      </c>
      <c r="BH14" s="12">
        <f t="shared" si="61"/>
        <v>14</v>
      </c>
      <c r="BI14" s="12">
        <f t="shared" si="62"/>
        <v>3</v>
      </c>
    </row>
    <row r="15" ht="15.0" customHeight="1">
      <c r="A15" s="1"/>
      <c r="B15" s="2"/>
      <c r="C15" s="12" t="str">
        <f>'Configuração'!C30</f>
        <v>Perrotti (SEP)</v>
      </c>
      <c r="D15" s="18"/>
      <c r="E15" s="18"/>
      <c r="F15" s="55"/>
      <c r="G15" s="56"/>
      <c r="H15" s="18"/>
      <c r="I15" s="18"/>
      <c r="J15" s="18"/>
      <c r="K15" s="56"/>
      <c r="L15" s="55"/>
      <c r="M15" s="18"/>
      <c r="N15" s="2"/>
      <c r="O15" s="71" t="s">
        <v>101</v>
      </c>
      <c r="P15" s="67" t="str">
        <f t="shared" ref="P15:X15" si="67">BA15</f>
        <v>Marcante (CMSP)</v>
      </c>
      <c r="Q15" s="68">
        <f t="shared" si="67"/>
        <v>0</v>
      </c>
      <c r="R15" s="67">
        <f t="shared" si="67"/>
        <v>0</v>
      </c>
      <c r="S15" s="68">
        <f t="shared" si="67"/>
        <v>0</v>
      </c>
      <c r="T15" s="67">
        <f t="shared" si="67"/>
        <v>3</v>
      </c>
      <c r="U15" s="68">
        <f t="shared" si="67"/>
        <v>-12</v>
      </c>
      <c r="V15" s="67">
        <f t="shared" si="67"/>
        <v>7</v>
      </c>
      <c r="W15" s="68">
        <f t="shared" si="67"/>
        <v>19</v>
      </c>
      <c r="X15" s="67">
        <f t="shared" si="67"/>
        <v>3</v>
      </c>
      <c r="Y15" s="67"/>
      <c r="Z15" s="1"/>
      <c r="AA15" s="2"/>
      <c r="AB15" s="1"/>
      <c r="AC15" s="69" t="str">
        <f t="shared" si="7"/>
        <v/>
      </c>
      <c r="AD15" s="70" t="str">
        <f t="shared" si="8"/>
        <v/>
      </c>
      <c r="AE15" s="69" t="str">
        <f t="shared" si="9"/>
        <v/>
      </c>
      <c r="AF15" s="70" t="str">
        <f t="shared" si="10"/>
        <v/>
      </c>
      <c r="AG15" s="69" t="str">
        <f t="shared" ref="AG15:AH15" si="68">IF(AE15="","",IF(AE15=3,1,0))</f>
        <v/>
      </c>
      <c r="AH15" s="70" t="str">
        <f t="shared" si="68"/>
        <v/>
      </c>
      <c r="AI15" s="69" t="str">
        <f t="shared" ref="AI15:AJ15" si="69">IF(AE15="","",IF(AE15=0,1,0))</f>
        <v/>
      </c>
      <c r="AJ15" s="70" t="str">
        <f t="shared" si="69"/>
        <v/>
      </c>
      <c r="AK15" s="69" t="str">
        <f t="shared" ref="AK15:AL15" si="70">IF(AE15="","",IF(AE15=1,1,0))</f>
        <v/>
      </c>
      <c r="AL15" s="70" t="str">
        <f t="shared" si="70"/>
        <v/>
      </c>
      <c r="AM15" s="1"/>
      <c r="AN15" s="12" t="s">
        <v>101</v>
      </c>
      <c r="AO15" s="13" t="str">
        <f t="shared" si="53"/>
        <v>Neto (CMSP)</v>
      </c>
      <c r="AP15" s="12">
        <f t="shared" si="15"/>
        <v>7</v>
      </c>
      <c r="AQ15" s="12">
        <f t="shared" si="16"/>
        <v>2</v>
      </c>
      <c r="AR15" s="12">
        <f t="shared" si="17"/>
        <v>1</v>
      </c>
      <c r="AS15" s="12">
        <f t="shared" si="18"/>
        <v>0</v>
      </c>
      <c r="AT15" s="12">
        <f t="shared" si="19"/>
        <v>9</v>
      </c>
      <c r="AU15" s="12">
        <f t="shared" si="20"/>
        <v>18</v>
      </c>
      <c r="AV15" s="12">
        <f t="shared" si="21"/>
        <v>9</v>
      </c>
      <c r="AW15" s="12">
        <f t="shared" si="22"/>
        <v>3</v>
      </c>
      <c r="AX15" s="12">
        <f>(Dados!K$19*AV15)+(Dados!K$18*AU15)+(Dados!K$17*AT15)+(Dados!K$16*AQ15)+(Dados!K$15*AP15)+0.001</f>
        <v>702091809</v>
      </c>
      <c r="AY15" s="12" t="str">
        <f t="shared" si="23"/>
        <v>Neto (CMSP)</v>
      </c>
      <c r="AZ15" s="12">
        <f>LARGE(AX12:AX15,4)</f>
        <v>-119280.996</v>
      </c>
      <c r="BA15" s="12" t="str">
        <f t="shared" si="54"/>
        <v>Marcante (CMSP)</v>
      </c>
      <c r="BB15" s="12">
        <f t="shared" si="55"/>
        <v>0</v>
      </c>
      <c r="BC15" s="12">
        <f t="shared" si="56"/>
        <v>0</v>
      </c>
      <c r="BD15" s="12">
        <f t="shared" si="57"/>
        <v>0</v>
      </c>
      <c r="BE15" s="12">
        <f t="shared" si="58"/>
        <v>3</v>
      </c>
      <c r="BF15" s="12">
        <f t="shared" si="59"/>
        <v>-12</v>
      </c>
      <c r="BG15" s="12">
        <f t="shared" si="60"/>
        <v>7</v>
      </c>
      <c r="BH15" s="12">
        <f t="shared" si="61"/>
        <v>19</v>
      </c>
      <c r="BI15" s="12">
        <f t="shared" si="62"/>
        <v>3</v>
      </c>
    </row>
    <row r="16" ht="15.0" customHeight="1">
      <c r="A16" s="1"/>
      <c r="B16" s="2"/>
      <c r="C16" s="12" t="str">
        <f>'Configuração'!C31</f>
        <v>Francisco Jr (SEP)</v>
      </c>
      <c r="D16" s="20" t="s">
        <v>98</v>
      </c>
      <c r="E16" s="12" t="str">
        <f>C13</f>
        <v>Neto (CMSP)</v>
      </c>
      <c r="F16" s="55"/>
      <c r="G16" s="56"/>
      <c r="H16" s="62">
        <v>8.0</v>
      </c>
      <c r="I16" s="63" t="s">
        <v>94</v>
      </c>
      <c r="J16" s="62">
        <v>3.0</v>
      </c>
      <c r="K16" s="64"/>
      <c r="L16" s="65"/>
      <c r="M16" s="12" t="str">
        <f t="shared" ref="M16:M19" si="74">C10</f>
        <v>Marcante (CMSP)</v>
      </c>
      <c r="N16" s="2"/>
      <c r="O16" s="57" t="s">
        <v>78</v>
      </c>
      <c r="P16" s="57" t="s">
        <v>105</v>
      </c>
      <c r="Q16" s="58" t="s">
        <v>79</v>
      </c>
      <c r="R16" s="57" t="s">
        <v>80</v>
      </c>
      <c r="S16" s="58" t="s">
        <v>81</v>
      </c>
      <c r="T16" s="57" t="s">
        <v>82</v>
      </c>
      <c r="U16" s="58" t="s">
        <v>83</v>
      </c>
      <c r="V16" s="57" t="s">
        <v>84</v>
      </c>
      <c r="W16" s="58" t="s">
        <v>85</v>
      </c>
      <c r="X16" s="57" t="s">
        <v>86</v>
      </c>
      <c r="Y16" s="59"/>
      <c r="Z16" s="1"/>
      <c r="AA16" s="2"/>
      <c r="AB16" s="1"/>
      <c r="AC16" s="69">
        <f t="shared" si="7"/>
        <v>8</v>
      </c>
      <c r="AD16" s="70">
        <f t="shared" si="8"/>
        <v>3</v>
      </c>
      <c r="AE16" s="69">
        <f t="shared" si="9"/>
        <v>3</v>
      </c>
      <c r="AF16" s="70">
        <f t="shared" si="10"/>
        <v>0</v>
      </c>
      <c r="AG16" s="69">
        <f t="shared" ref="AG16:AH16" si="71">IF(AE16="","",IF(AE16=3,1,0))</f>
        <v>1</v>
      </c>
      <c r="AH16" s="70">
        <f t="shared" si="71"/>
        <v>0</v>
      </c>
      <c r="AI16" s="69">
        <f t="shared" ref="AI16:AJ16" si="72">IF(AE16="","",IF(AE16=0,1,0))</f>
        <v>0</v>
      </c>
      <c r="AJ16" s="70">
        <f t="shared" si="72"/>
        <v>1</v>
      </c>
      <c r="AK16" s="69">
        <f t="shared" ref="AK16:AL16" si="73">IF(AE16="","",IF(AE16=1,1,0))</f>
        <v>0</v>
      </c>
      <c r="AL16" s="70">
        <f t="shared" si="73"/>
        <v>0</v>
      </c>
      <c r="AM16" s="1"/>
      <c r="AN16" s="57"/>
      <c r="AO16" s="57" t="s">
        <v>105</v>
      </c>
      <c r="AP16" s="57">
        <f t="shared" si="15"/>
        <v>0</v>
      </c>
      <c r="AQ16" s="57">
        <f t="shared" si="16"/>
        <v>0</v>
      </c>
      <c r="AR16" s="57">
        <f t="shared" si="17"/>
        <v>0</v>
      </c>
      <c r="AS16" s="57">
        <f t="shared" si="18"/>
        <v>0</v>
      </c>
      <c r="AT16" s="57">
        <f t="shared" si="19"/>
        <v>0</v>
      </c>
      <c r="AU16" s="57">
        <f t="shared" si="20"/>
        <v>0</v>
      </c>
      <c r="AV16" s="57">
        <f t="shared" si="21"/>
        <v>0</v>
      </c>
      <c r="AW16" s="57">
        <f t="shared" si="22"/>
        <v>0</v>
      </c>
      <c r="AX16" s="57"/>
      <c r="AY16" s="57" t="str">
        <f t="shared" si="23"/>
        <v>Grupo 3</v>
      </c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ht="15.0" customHeight="1">
      <c r="A17" s="1"/>
      <c r="B17" s="2"/>
      <c r="C17" s="12" t="str">
        <f>'Configuração'!C32</f>
        <v>Ivan Leite (CMSP)</v>
      </c>
      <c r="D17" s="20" t="s">
        <v>100</v>
      </c>
      <c r="E17" s="12" t="str">
        <f>C12</f>
        <v>Calmon (DAL)</v>
      </c>
      <c r="F17" s="55"/>
      <c r="G17" s="56"/>
      <c r="H17" s="62">
        <v>2.0</v>
      </c>
      <c r="I17" s="63" t="s">
        <v>94</v>
      </c>
      <c r="J17" s="62">
        <v>5.0</v>
      </c>
      <c r="K17" s="64"/>
      <c r="L17" s="65"/>
      <c r="M17" s="12" t="str">
        <f t="shared" si="74"/>
        <v>Feola (SEP)</v>
      </c>
      <c r="N17" s="2"/>
      <c r="O17" s="66" t="s">
        <v>95</v>
      </c>
      <c r="P17" s="67" t="str">
        <f t="shared" ref="P17:X17" si="75">BA17</f>
        <v>Perrotti (SEP)</v>
      </c>
      <c r="Q17" s="68">
        <f t="shared" si="75"/>
        <v>9</v>
      </c>
      <c r="R17" s="67">
        <f t="shared" si="75"/>
        <v>3</v>
      </c>
      <c r="S17" s="68">
        <f t="shared" si="75"/>
        <v>0</v>
      </c>
      <c r="T17" s="67">
        <f t="shared" si="75"/>
        <v>0</v>
      </c>
      <c r="U17" s="68">
        <f t="shared" si="75"/>
        <v>6</v>
      </c>
      <c r="V17" s="67">
        <f t="shared" si="75"/>
        <v>12</v>
      </c>
      <c r="W17" s="68">
        <f t="shared" si="75"/>
        <v>6</v>
      </c>
      <c r="X17" s="67">
        <f t="shared" si="75"/>
        <v>3</v>
      </c>
      <c r="Y17" s="67"/>
      <c r="Z17" s="1"/>
      <c r="AA17" s="2"/>
      <c r="AB17" s="1"/>
      <c r="AC17" s="69">
        <f t="shared" si="7"/>
        <v>2</v>
      </c>
      <c r="AD17" s="70">
        <f t="shared" si="8"/>
        <v>5</v>
      </c>
      <c r="AE17" s="69">
        <f t="shared" si="9"/>
        <v>0</v>
      </c>
      <c r="AF17" s="70">
        <f t="shared" si="10"/>
        <v>3</v>
      </c>
      <c r="AG17" s="69">
        <f t="shared" ref="AG17:AH17" si="76">IF(AE17="","",IF(AE17=3,1,0))</f>
        <v>0</v>
      </c>
      <c r="AH17" s="70">
        <f t="shared" si="76"/>
        <v>1</v>
      </c>
      <c r="AI17" s="69">
        <f t="shared" ref="AI17:AJ17" si="77">IF(AE17="","",IF(AE17=0,1,0))</f>
        <v>1</v>
      </c>
      <c r="AJ17" s="70">
        <f t="shared" si="77"/>
        <v>0</v>
      </c>
      <c r="AK17" s="69">
        <f t="shared" ref="AK17:AL17" si="78">IF(AE17="","",IF(AE17=1,1,0))</f>
        <v>0</v>
      </c>
      <c r="AL17" s="70">
        <f t="shared" si="78"/>
        <v>0</v>
      </c>
      <c r="AM17" s="1"/>
      <c r="AN17" s="12" t="s">
        <v>95</v>
      </c>
      <c r="AO17" s="13" t="str">
        <f t="shared" ref="AO17:AO20" si="83">C14</f>
        <v>Arthurzinho (CMSP)</v>
      </c>
      <c r="AP17" s="12">
        <f t="shared" si="15"/>
        <v>0</v>
      </c>
      <c r="AQ17" s="12">
        <f t="shared" si="16"/>
        <v>0</v>
      </c>
      <c r="AR17" s="12">
        <f t="shared" si="17"/>
        <v>0</v>
      </c>
      <c r="AS17" s="12">
        <f t="shared" si="18"/>
        <v>3</v>
      </c>
      <c r="AT17" s="12">
        <f t="shared" si="19"/>
        <v>-9</v>
      </c>
      <c r="AU17" s="12">
        <f t="shared" si="20"/>
        <v>0</v>
      </c>
      <c r="AV17" s="12">
        <f t="shared" si="21"/>
        <v>9</v>
      </c>
      <c r="AW17" s="12">
        <f t="shared" si="22"/>
        <v>3</v>
      </c>
      <c r="AX17" s="12">
        <f>(Dados!K$19*AV17)+(Dados!K$18*AU17)+(Dados!K$17*AT17)+(Dados!K$16*AQ17)+(Dados!K$15*AP17)+0.004</f>
        <v>-89990.996</v>
      </c>
      <c r="AY17" s="12" t="str">
        <f t="shared" si="23"/>
        <v>Arthurzinho (CMSP)</v>
      </c>
      <c r="AZ17" s="12">
        <f>LARGE(AX17:AX20,1)</f>
        <v>903061206</v>
      </c>
      <c r="BA17" s="12" t="str">
        <f t="shared" ref="BA17:BA20" si="84">VLOOKUP(AZ17,$AX$17:$AY$20,2,0)</f>
        <v>Perrotti (SEP)</v>
      </c>
      <c r="BB17" s="12">
        <f t="shared" ref="BB17:BB20" si="85">VLOOKUP(BA17,$AO$17:$AW$20,2,0)</f>
        <v>9</v>
      </c>
      <c r="BC17" s="12">
        <f t="shared" ref="BC17:BC20" si="86">VLOOKUP(BA17,$AO$17:$AW$20,3,0)</f>
        <v>3</v>
      </c>
      <c r="BD17" s="12">
        <f t="shared" ref="BD17:BD20" si="87">VLOOKUP(BA17,$AO$17:$AW$20,4,0)</f>
        <v>0</v>
      </c>
      <c r="BE17" s="12">
        <f t="shared" ref="BE17:BE20" si="88">VLOOKUP(BA17,$AO$17:$AW$20,5,0)</f>
        <v>0</v>
      </c>
      <c r="BF17" s="12">
        <f t="shared" ref="BF17:BF20" si="89">VLOOKUP(BA17,$AO$17:$AW$20,6,0)</f>
        <v>6</v>
      </c>
      <c r="BG17" s="12">
        <f t="shared" ref="BG17:BG20" si="90">VLOOKUP(BA17,$AO$17:$AW$20,7,0)</f>
        <v>12</v>
      </c>
      <c r="BH17" s="12">
        <f t="shared" ref="BH17:BH20" si="91">VLOOKUP(BA17,$AO$17:$AW$20,8,0)</f>
        <v>6</v>
      </c>
      <c r="BI17" s="12">
        <f t="shared" ref="BI17:BI20" si="92">VLOOKUP(BA17,$AO$17:$AW$20,9,0)</f>
        <v>3</v>
      </c>
    </row>
    <row r="18" ht="15.0" customHeight="1">
      <c r="A18" s="1"/>
      <c r="B18" s="2"/>
      <c r="C18" s="2"/>
      <c r="D18" s="12" t="s">
        <v>102</v>
      </c>
      <c r="E18" s="12" t="str">
        <f t="shared" ref="E18:E19" si="93">C10</f>
        <v>Marcante (CMSP)</v>
      </c>
      <c r="F18" s="55"/>
      <c r="G18" s="56"/>
      <c r="H18" s="62">
        <v>3.0</v>
      </c>
      <c r="I18" s="63" t="s">
        <v>94</v>
      </c>
      <c r="J18" s="62">
        <v>6.0</v>
      </c>
      <c r="K18" s="64"/>
      <c r="L18" s="65"/>
      <c r="M18" s="12" t="str">
        <f t="shared" si="74"/>
        <v>Calmon (DAL)</v>
      </c>
      <c r="N18" s="2"/>
      <c r="O18" s="71" t="s">
        <v>97</v>
      </c>
      <c r="P18" s="67" t="str">
        <f t="shared" ref="P18:X18" si="79">BA18</f>
        <v>Francisco Jr (SEP)</v>
      </c>
      <c r="Q18" s="68">
        <f t="shared" si="79"/>
        <v>6</v>
      </c>
      <c r="R18" s="67">
        <f t="shared" si="79"/>
        <v>2</v>
      </c>
      <c r="S18" s="68">
        <f t="shared" si="79"/>
        <v>0</v>
      </c>
      <c r="T18" s="67">
        <f t="shared" si="79"/>
        <v>1</v>
      </c>
      <c r="U18" s="68">
        <f t="shared" si="79"/>
        <v>4</v>
      </c>
      <c r="V18" s="67">
        <f t="shared" si="79"/>
        <v>13</v>
      </c>
      <c r="W18" s="68">
        <f t="shared" si="79"/>
        <v>9</v>
      </c>
      <c r="X18" s="67">
        <f t="shared" si="79"/>
        <v>3</v>
      </c>
      <c r="Y18" s="67"/>
      <c r="Z18" s="1"/>
      <c r="AA18" s="2"/>
      <c r="AB18" s="1"/>
      <c r="AC18" s="69">
        <f t="shared" si="7"/>
        <v>3</v>
      </c>
      <c r="AD18" s="70">
        <f t="shared" si="8"/>
        <v>6</v>
      </c>
      <c r="AE18" s="69">
        <f t="shared" si="9"/>
        <v>0</v>
      </c>
      <c r="AF18" s="70">
        <f t="shared" si="10"/>
        <v>3</v>
      </c>
      <c r="AG18" s="69">
        <f t="shared" ref="AG18:AH18" si="80">IF(AE18="","",IF(AE18=3,1,0))</f>
        <v>0</v>
      </c>
      <c r="AH18" s="70">
        <f t="shared" si="80"/>
        <v>1</v>
      </c>
      <c r="AI18" s="69">
        <f t="shared" ref="AI18:AJ18" si="81">IF(AE18="","",IF(AE18=0,1,0))</f>
        <v>1</v>
      </c>
      <c r="AJ18" s="70">
        <f t="shared" si="81"/>
        <v>0</v>
      </c>
      <c r="AK18" s="69">
        <f t="shared" ref="AK18:AL18" si="82">IF(AE18="","",IF(AE18=1,1,0))</f>
        <v>0</v>
      </c>
      <c r="AL18" s="70">
        <f t="shared" si="82"/>
        <v>0</v>
      </c>
      <c r="AM18" s="1"/>
      <c r="AN18" s="12" t="s">
        <v>97</v>
      </c>
      <c r="AO18" s="13" t="str">
        <f t="shared" si="83"/>
        <v>Perrotti (SEP)</v>
      </c>
      <c r="AP18" s="12">
        <f t="shared" si="15"/>
        <v>9</v>
      </c>
      <c r="AQ18" s="12">
        <f t="shared" si="16"/>
        <v>3</v>
      </c>
      <c r="AR18" s="12">
        <f t="shared" si="17"/>
        <v>0</v>
      </c>
      <c r="AS18" s="12">
        <f t="shared" si="18"/>
        <v>0</v>
      </c>
      <c r="AT18" s="12">
        <f t="shared" si="19"/>
        <v>6</v>
      </c>
      <c r="AU18" s="12">
        <f t="shared" si="20"/>
        <v>12</v>
      </c>
      <c r="AV18" s="12">
        <f t="shared" si="21"/>
        <v>6</v>
      </c>
      <c r="AW18" s="12">
        <f t="shared" si="22"/>
        <v>3</v>
      </c>
      <c r="AX18" s="12">
        <f>(Dados!K$19*AV18)+(Dados!K$18*AU18)+(Dados!K$17*AT18)+(Dados!K$16*AQ18)+(Dados!K$15*AP18)+0.003</f>
        <v>903061206</v>
      </c>
      <c r="AY18" s="12" t="str">
        <f t="shared" si="23"/>
        <v>Perrotti (SEP)</v>
      </c>
      <c r="AZ18" s="12">
        <f>LARGE(AX17:AX20,2)</f>
        <v>602041309</v>
      </c>
      <c r="BA18" s="12" t="str">
        <f t="shared" si="84"/>
        <v>Francisco Jr (SEP)</v>
      </c>
      <c r="BB18" s="12">
        <f t="shared" si="85"/>
        <v>6</v>
      </c>
      <c r="BC18" s="12">
        <f t="shared" si="86"/>
        <v>2</v>
      </c>
      <c r="BD18" s="12">
        <f t="shared" si="87"/>
        <v>0</v>
      </c>
      <c r="BE18" s="12">
        <f t="shared" si="88"/>
        <v>1</v>
      </c>
      <c r="BF18" s="12">
        <f t="shared" si="89"/>
        <v>4</v>
      </c>
      <c r="BG18" s="12">
        <f t="shared" si="90"/>
        <v>13</v>
      </c>
      <c r="BH18" s="12">
        <f t="shared" si="91"/>
        <v>9</v>
      </c>
      <c r="BI18" s="12">
        <f t="shared" si="92"/>
        <v>3</v>
      </c>
    </row>
    <row r="19" ht="15.0" customHeight="1">
      <c r="A19" s="1"/>
      <c r="B19" s="2"/>
      <c r="C19" s="2"/>
      <c r="D19" s="12" t="s">
        <v>104</v>
      </c>
      <c r="E19" s="12" t="str">
        <f t="shared" si="93"/>
        <v>Feola (SEP)</v>
      </c>
      <c r="F19" s="55"/>
      <c r="G19" s="56"/>
      <c r="H19" s="62">
        <v>4.0</v>
      </c>
      <c r="I19" s="63" t="s">
        <v>94</v>
      </c>
      <c r="J19" s="62">
        <v>4.0</v>
      </c>
      <c r="K19" s="64"/>
      <c r="L19" s="65"/>
      <c r="M19" s="12" t="str">
        <f t="shared" si="74"/>
        <v>Neto (CMSP)</v>
      </c>
      <c r="N19" s="2"/>
      <c r="O19" s="71" t="s">
        <v>99</v>
      </c>
      <c r="P19" s="67" t="str">
        <f t="shared" ref="P19:X19" si="94">BA19</f>
        <v>Ivan Leite (CMSP)</v>
      </c>
      <c r="Q19" s="68">
        <f t="shared" si="94"/>
        <v>3</v>
      </c>
      <c r="R19" s="67">
        <f t="shared" si="94"/>
        <v>1</v>
      </c>
      <c r="S19" s="68">
        <f t="shared" si="94"/>
        <v>0</v>
      </c>
      <c r="T19" s="67">
        <f t="shared" si="94"/>
        <v>2</v>
      </c>
      <c r="U19" s="68">
        <f t="shared" si="94"/>
        <v>-1</v>
      </c>
      <c r="V19" s="67">
        <f t="shared" si="94"/>
        <v>11</v>
      </c>
      <c r="W19" s="68">
        <f t="shared" si="94"/>
        <v>12</v>
      </c>
      <c r="X19" s="67">
        <f t="shared" si="94"/>
        <v>3</v>
      </c>
      <c r="Y19" s="67"/>
      <c r="Z19" s="1"/>
      <c r="AA19" s="2"/>
      <c r="AB19" s="1"/>
      <c r="AC19" s="69">
        <f t="shared" si="7"/>
        <v>4</v>
      </c>
      <c r="AD19" s="70">
        <f t="shared" si="8"/>
        <v>4</v>
      </c>
      <c r="AE19" s="69">
        <f t="shared" si="9"/>
        <v>1</v>
      </c>
      <c r="AF19" s="70">
        <f t="shared" si="10"/>
        <v>1</v>
      </c>
      <c r="AG19" s="69">
        <f t="shared" ref="AG19:AH19" si="95">IF(AE19="","",IF(AE19=3,1,0))</f>
        <v>0</v>
      </c>
      <c r="AH19" s="70">
        <f t="shared" si="95"/>
        <v>0</v>
      </c>
      <c r="AI19" s="69">
        <f t="shared" ref="AI19:AJ19" si="96">IF(AE19="","",IF(AE19=0,1,0))</f>
        <v>0</v>
      </c>
      <c r="AJ19" s="70">
        <f t="shared" si="96"/>
        <v>0</v>
      </c>
      <c r="AK19" s="69">
        <f t="shared" ref="AK19:AL19" si="97">IF(AE19="","",IF(AE19=1,1,0))</f>
        <v>1</v>
      </c>
      <c r="AL19" s="70">
        <f t="shared" si="97"/>
        <v>1</v>
      </c>
      <c r="AM19" s="1"/>
      <c r="AN19" s="12" t="s">
        <v>99</v>
      </c>
      <c r="AO19" s="13" t="str">
        <f t="shared" si="83"/>
        <v>Francisco Jr (SEP)</v>
      </c>
      <c r="AP19" s="12">
        <f t="shared" si="15"/>
        <v>6</v>
      </c>
      <c r="AQ19" s="12">
        <f t="shared" si="16"/>
        <v>2</v>
      </c>
      <c r="AR19" s="12">
        <f t="shared" si="17"/>
        <v>0</v>
      </c>
      <c r="AS19" s="12">
        <f t="shared" si="18"/>
        <v>1</v>
      </c>
      <c r="AT19" s="12">
        <f t="shared" si="19"/>
        <v>4</v>
      </c>
      <c r="AU19" s="12">
        <f t="shared" si="20"/>
        <v>13</v>
      </c>
      <c r="AV19" s="12">
        <f t="shared" si="21"/>
        <v>9</v>
      </c>
      <c r="AW19" s="12">
        <f t="shared" si="22"/>
        <v>3</v>
      </c>
      <c r="AX19" s="12">
        <f>(Dados!K$19*AV19)+(Dados!K$18*AU19)+(Dados!K$17*AT19)+(Dados!K$16*AQ19)+(Dados!K$15*AP19)+0.002</f>
        <v>602041309</v>
      </c>
      <c r="AY19" s="12" t="str">
        <f t="shared" si="23"/>
        <v>Francisco Jr (SEP)</v>
      </c>
      <c r="AZ19" s="12">
        <f>LARGE(AX17:AX20,3)</f>
        <v>300991112</v>
      </c>
      <c r="BA19" s="12" t="str">
        <f t="shared" si="84"/>
        <v>Ivan Leite (CMSP)</v>
      </c>
      <c r="BB19" s="12">
        <f t="shared" si="85"/>
        <v>3</v>
      </c>
      <c r="BC19" s="12">
        <f t="shared" si="86"/>
        <v>1</v>
      </c>
      <c r="BD19" s="12">
        <f t="shared" si="87"/>
        <v>0</v>
      </c>
      <c r="BE19" s="12">
        <f t="shared" si="88"/>
        <v>2</v>
      </c>
      <c r="BF19" s="12">
        <f t="shared" si="89"/>
        <v>-1</v>
      </c>
      <c r="BG19" s="12">
        <f t="shared" si="90"/>
        <v>11</v>
      </c>
      <c r="BH19" s="12">
        <f t="shared" si="91"/>
        <v>12</v>
      </c>
      <c r="BI19" s="12">
        <f t="shared" si="92"/>
        <v>3</v>
      </c>
    </row>
    <row r="20" ht="15.0" customHeight="1">
      <c r="A20" s="1"/>
      <c r="B20" s="2"/>
      <c r="C20" s="2"/>
      <c r="D20" s="12" t="s">
        <v>106</v>
      </c>
      <c r="E20" s="12" t="str">
        <f>C11</f>
        <v>Feola (SEP)</v>
      </c>
      <c r="F20" s="55"/>
      <c r="G20" s="56"/>
      <c r="H20" s="62">
        <v>5.0</v>
      </c>
      <c r="I20" s="63" t="s">
        <v>94</v>
      </c>
      <c r="J20" s="62">
        <v>1.0</v>
      </c>
      <c r="K20" s="64"/>
      <c r="L20" s="65"/>
      <c r="M20" s="12" t="str">
        <f>C10</f>
        <v>Marcante (CMSP)</v>
      </c>
      <c r="N20" s="2"/>
      <c r="O20" s="72" t="s">
        <v>101</v>
      </c>
      <c r="P20" s="73" t="str">
        <f t="shared" ref="P20:X20" si="98">BA20</f>
        <v>Arthurzinho (CMSP)</v>
      </c>
      <c r="Q20" s="74">
        <f t="shared" si="98"/>
        <v>0</v>
      </c>
      <c r="R20" s="73">
        <f t="shared" si="98"/>
        <v>0</v>
      </c>
      <c r="S20" s="74">
        <f t="shared" si="98"/>
        <v>0</v>
      </c>
      <c r="T20" s="73">
        <f t="shared" si="98"/>
        <v>3</v>
      </c>
      <c r="U20" s="74">
        <f t="shared" si="98"/>
        <v>-9</v>
      </c>
      <c r="V20" s="73">
        <f t="shared" si="98"/>
        <v>0</v>
      </c>
      <c r="W20" s="74">
        <f t="shared" si="98"/>
        <v>9</v>
      </c>
      <c r="X20" s="73">
        <f t="shared" si="98"/>
        <v>3</v>
      </c>
      <c r="Y20" s="73"/>
      <c r="Z20" s="1"/>
      <c r="AA20" s="2"/>
      <c r="AB20" s="1"/>
      <c r="AC20" s="69">
        <f t="shared" si="7"/>
        <v>5</v>
      </c>
      <c r="AD20" s="70">
        <f t="shared" si="8"/>
        <v>1</v>
      </c>
      <c r="AE20" s="69">
        <f t="shared" si="9"/>
        <v>3</v>
      </c>
      <c r="AF20" s="70">
        <f t="shared" si="10"/>
        <v>0</v>
      </c>
      <c r="AG20" s="69">
        <f t="shared" ref="AG20:AH20" si="99">IF(AE20="","",IF(AE20=3,1,0))</f>
        <v>1</v>
      </c>
      <c r="AH20" s="70">
        <f t="shared" si="99"/>
        <v>0</v>
      </c>
      <c r="AI20" s="69">
        <f t="shared" ref="AI20:AJ20" si="100">IF(AE20="","",IF(AE20=0,1,0))</f>
        <v>0</v>
      </c>
      <c r="AJ20" s="70">
        <f t="shared" si="100"/>
        <v>1</v>
      </c>
      <c r="AK20" s="69">
        <f t="shared" ref="AK20:AL20" si="101">IF(AE20="","",IF(AE20=1,1,0))</f>
        <v>0</v>
      </c>
      <c r="AL20" s="70">
        <f t="shared" si="101"/>
        <v>0</v>
      </c>
      <c r="AM20" s="1"/>
      <c r="AN20" s="12" t="s">
        <v>101</v>
      </c>
      <c r="AO20" s="13" t="str">
        <f t="shared" si="83"/>
        <v>Ivan Leite (CMSP)</v>
      </c>
      <c r="AP20" s="12">
        <f t="shared" si="15"/>
        <v>3</v>
      </c>
      <c r="AQ20" s="12">
        <f t="shared" si="16"/>
        <v>1</v>
      </c>
      <c r="AR20" s="12">
        <f t="shared" si="17"/>
        <v>0</v>
      </c>
      <c r="AS20" s="12">
        <f t="shared" si="18"/>
        <v>2</v>
      </c>
      <c r="AT20" s="12">
        <f t="shared" si="19"/>
        <v>-1</v>
      </c>
      <c r="AU20" s="12">
        <f t="shared" si="20"/>
        <v>11</v>
      </c>
      <c r="AV20" s="12">
        <f t="shared" si="21"/>
        <v>12</v>
      </c>
      <c r="AW20" s="12">
        <f t="shared" si="22"/>
        <v>3</v>
      </c>
      <c r="AX20" s="12">
        <f>(Dados!K$19*AV20)+(Dados!K$18*AU20)+(Dados!K$17*AT20)+(Dados!K$16*AQ20)+(Dados!K$15*AP20)+0.001</f>
        <v>300991112</v>
      </c>
      <c r="AY20" s="12" t="str">
        <f t="shared" si="23"/>
        <v>Ivan Leite (CMSP)</v>
      </c>
      <c r="AZ20" s="12">
        <f>LARGE(AX17:AX20,4)</f>
        <v>-89990.996</v>
      </c>
      <c r="BA20" s="12" t="str">
        <f t="shared" si="84"/>
        <v>Arthurzinho (CMSP)</v>
      </c>
      <c r="BB20" s="12">
        <f t="shared" si="85"/>
        <v>0</v>
      </c>
      <c r="BC20" s="12">
        <f t="shared" si="86"/>
        <v>0</v>
      </c>
      <c r="BD20" s="12">
        <f t="shared" si="87"/>
        <v>0</v>
      </c>
      <c r="BE20" s="12">
        <f t="shared" si="88"/>
        <v>3</v>
      </c>
      <c r="BF20" s="12">
        <f t="shared" si="89"/>
        <v>-9</v>
      </c>
      <c r="BG20" s="12">
        <f t="shared" si="90"/>
        <v>0</v>
      </c>
      <c r="BH20" s="12">
        <f t="shared" si="91"/>
        <v>9</v>
      </c>
      <c r="BI20" s="12">
        <f t="shared" si="92"/>
        <v>3</v>
      </c>
    </row>
    <row r="21" ht="15.0" customHeight="1">
      <c r="A21" s="1"/>
      <c r="B21" s="2"/>
      <c r="C21" s="2"/>
      <c r="D21" s="12" t="s">
        <v>96</v>
      </c>
      <c r="E21" s="12" t="str">
        <f>C13</f>
        <v>Neto (CMSP)</v>
      </c>
      <c r="F21" s="55"/>
      <c r="G21" s="56"/>
      <c r="H21" s="62">
        <v>6.0</v>
      </c>
      <c r="I21" s="63" t="s">
        <v>94</v>
      </c>
      <c r="J21" s="62">
        <v>2.0</v>
      </c>
      <c r="K21" s="64"/>
      <c r="L21" s="65"/>
      <c r="M21" s="12" t="str">
        <f>C12</f>
        <v>Calmon (DAL)</v>
      </c>
      <c r="N21" s="2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6"/>
      <c r="Z21" s="1"/>
      <c r="AA21" s="2"/>
      <c r="AB21" s="1"/>
      <c r="AC21" s="69">
        <f t="shared" si="7"/>
        <v>6</v>
      </c>
      <c r="AD21" s="70">
        <f t="shared" si="8"/>
        <v>2</v>
      </c>
      <c r="AE21" s="69">
        <f t="shared" si="9"/>
        <v>3</v>
      </c>
      <c r="AF21" s="70">
        <f t="shared" si="10"/>
        <v>0</v>
      </c>
      <c r="AG21" s="69">
        <f t="shared" ref="AG21:AH21" si="102">IF(AE21="","",IF(AE21=3,1,0))</f>
        <v>1</v>
      </c>
      <c r="AH21" s="70">
        <f t="shared" si="102"/>
        <v>0</v>
      </c>
      <c r="AI21" s="69">
        <f t="shared" ref="AI21:AJ21" si="103">IF(AE21="","",IF(AE21=0,1,0))</f>
        <v>0</v>
      </c>
      <c r="AJ21" s="70">
        <f t="shared" si="103"/>
        <v>1</v>
      </c>
      <c r="AK21" s="69">
        <f t="shared" ref="AK21:AL21" si="104">IF(AE21="","",IF(AE21=1,1,0))</f>
        <v>0</v>
      </c>
      <c r="AL21" s="70">
        <f t="shared" si="104"/>
        <v>0</v>
      </c>
      <c r="AM21" s="1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</row>
    <row r="22" ht="15.0" customHeight="1">
      <c r="A22" s="1"/>
      <c r="B22" s="2"/>
      <c r="C22" s="2"/>
      <c r="D22" s="18"/>
      <c r="E22" s="18"/>
      <c r="F22" s="55"/>
      <c r="G22" s="56"/>
      <c r="H22" s="18"/>
      <c r="I22" s="18"/>
      <c r="J22" s="18"/>
      <c r="K22" s="56"/>
      <c r="L22" s="55"/>
      <c r="M22" s="18"/>
      <c r="N22" s="2"/>
      <c r="O22" s="7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1"/>
      <c r="AA22" s="2"/>
      <c r="AB22" s="1"/>
      <c r="AC22" s="69" t="str">
        <f t="shared" si="7"/>
        <v/>
      </c>
      <c r="AD22" s="70" t="str">
        <f t="shared" si="8"/>
        <v/>
      </c>
      <c r="AE22" s="69" t="str">
        <f t="shared" si="9"/>
        <v/>
      </c>
      <c r="AF22" s="70" t="str">
        <f t="shared" si="10"/>
        <v/>
      </c>
      <c r="AG22" s="69" t="str">
        <f t="shared" ref="AG22:AH22" si="105">IF(AE22="","",IF(AE22=3,1,0))</f>
        <v/>
      </c>
      <c r="AH22" s="70" t="str">
        <f t="shared" si="105"/>
        <v/>
      </c>
      <c r="AI22" s="69" t="str">
        <f t="shared" ref="AI22:AJ22" si="106">IF(AE22="","",IF(AE22=0,1,0))</f>
        <v/>
      </c>
      <c r="AJ22" s="70" t="str">
        <f t="shared" si="106"/>
        <v/>
      </c>
      <c r="AK22" s="69" t="str">
        <f t="shared" ref="AK22:AL22" si="107">IF(AE22="","",IF(AE22=1,1,0))</f>
        <v/>
      </c>
      <c r="AL22" s="70" t="str">
        <f t="shared" si="107"/>
        <v/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ht="15.0" customHeight="1">
      <c r="A23" s="1"/>
      <c r="B23" s="2"/>
      <c r="C23" s="2"/>
      <c r="D23" s="53" t="s">
        <v>76</v>
      </c>
      <c r="E23" s="54" t="s">
        <v>105</v>
      </c>
      <c r="F23" s="52"/>
      <c r="G23" s="52"/>
      <c r="H23" s="52"/>
      <c r="I23" s="52"/>
      <c r="J23" s="52"/>
      <c r="K23" s="52"/>
      <c r="L23" s="52"/>
      <c r="M23" s="11"/>
      <c r="N23" s="2"/>
      <c r="O23" s="77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1"/>
      <c r="AA23" s="2"/>
      <c r="AB23" s="1"/>
      <c r="AC23" s="69" t="str">
        <f t="shared" si="7"/>
        <v/>
      </c>
      <c r="AD23" s="70" t="str">
        <f t="shared" si="8"/>
        <v/>
      </c>
      <c r="AE23" s="69" t="str">
        <f t="shared" si="9"/>
        <v/>
      </c>
      <c r="AF23" s="70" t="str">
        <f t="shared" si="10"/>
        <v/>
      </c>
      <c r="AG23" s="69" t="str">
        <f t="shared" ref="AG23:AH23" si="108">IF(AE23="","",IF(AE23=3,1,0))</f>
        <v/>
      </c>
      <c r="AH23" s="70" t="str">
        <f t="shared" si="108"/>
        <v/>
      </c>
      <c r="AI23" s="69" t="str">
        <f t="shared" ref="AI23:AJ23" si="109">IF(AE23="","",IF(AE23=0,1,0))</f>
        <v/>
      </c>
      <c r="AJ23" s="70" t="str">
        <f t="shared" si="109"/>
        <v/>
      </c>
      <c r="AK23" s="69" t="str">
        <f t="shared" ref="AK23:AL23" si="110">IF(AE23="","",IF(AE23=1,1,0))</f>
        <v/>
      </c>
      <c r="AL23" s="70" t="str">
        <f t="shared" si="110"/>
        <v/>
      </c>
      <c r="AM23" s="1"/>
      <c r="AN23" s="12" t="s">
        <v>95</v>
      </c>
      <c r="AO23" s="13" t="str">
        <f t="shared" ref="AO23:AO34" si="114">C6</f>
        <v>Bernardo (DAL)</v>
      </c>
      <c r="AP23" s="12">
        <f t="shared" ref="AP23:AP34" si="115">((AQ23*3)+AR23)</f>
        <v>4</v>
      </c>
      <c r="AQ23" s="12">
        <f t="shared" ref="AQ23:AQ34" si="116">SUMIF(E$7:E$30,AO23,AG$7:AG$30)+SUMIF(M$7:M$30,AO23,AH$7:AH$30)</f>
        <v>1</v>
      </c>
      <c r="AR23" s="12">
        <f t="shared" ref="AR23:AR34" si="117">SUMIF(E$7:E$30,AO23,AK$7:AK$30)+SUMIF(M$7:M$30,AO23,AL$7:AL$30)</f>
        <v>1</v>
      </c>
      <c r="AS23" s="12">
        <f>SUMIF(E$7:E$55,AO23,AI$7:AI$30)+SUMIF(M$7:M$60,AO23,AJ$7:AJ$30)</f>
        <v>2</v>
      </c>
      <c r="AT23" s="12">
        <f t="shared" ref="AT23:AT34" si="118">AU23-AV23</f>
        <v>-3</v>
      </c>
      <c r="AU23" s="12">
        <f t="shared" ref="AU23:AU34" si="119">SUMIF(E$7:E$30,AO23,AC$7:AC$30)+SUMIF(M$7:M$30,AO23,AD$7:AD$30)</f>
        <v>8</v>
      </c>
      <c r="AV23" s="12">
        <f t="shared" ref="AV23:AV34" si="120">SUMIF(E$7:E$30,AO23,AD$7:AD$30)+SUMIF(M$7:M$30,AO23,AC$7:AC$30)</f>
        <v>11</v>
      </c>
      <c r="AW23" s="12">
        <f t="shared" ref="AW23:AW34" si="121">SUM(AQ23:AS23)</f>
        <v>4</v>
      </c>
      <c r="AX23" s="12">
        <f>(Dados!K$19*AV23)+(Dados!K$18*AU23)+(Dados!K$17*AT23)+(Dados!K$16*AQ23)+(Dados!K$15*AP23)+0.012</f>
        <v>400970811</v>
      </c>
      <c r="AY23" s="12" t="str">
        <f t="shared" ref="AY23:AY34" si="122">AO23</f>
        <v>Bernardo (DAL)</v>
      </c>
      <c r="AZ23" s="12">
        <f>LARGE(AX23:AX34,1)</f>
        <v>903061206</v>
      </c>
      <c r="BA23" s="79" t="str">
        <f t="shared" ref="BA23:BA34" si="123">VLOOKUP(AZ23,$AX$23:$AY$34,2,0)</f>
        <v>Perrotti (SEP)</v>
      </c>
      <c r="BB23" s="79">
        <f t="shared" ref="BB23:BB34" si="124">VLOOKUP(BA23,$AO$23:$AW$34,2,0)</f>
        <v>9</v>
      </c>
      <c r="BC23" s="79">
        <f t="shared" ref="BC23:BC34" si="125">VLOOKUP(BA23,$AO$23:$AW$34,3,0)</f>
        <v>3</v>
      </c>
      <c r="BD23" s="79">
        <f t="shared" ref="BD23:BD34" si="126">VLOOKUP(BA23,$AO$23:$AW$34,4,0)</f>
        <v>0</v>
      </c>
      <c r="BE23" s="79">
        <f t="shared" ref="BE23:BE34" si="127">VLOOKUP(BA23,$AO$23:$AW$34,5,0)</f>
        <v>0</v>
      </c>
      <c r="BF23" s="79">
        <f t="shared" ref="BF23:BF34" si="128">VLOOKUP(BA23,$AO$23:$AW$34,6,0)</f>
        <v>6</v>
      </c>
      <c r="BG23" s="79">
        <f t="shared" ref="BG23:BG34" si="129">VLOOKUP(BA23,$AO$23:$AW$34,7,0)</f>
        <v>12</v>
      </c>
      <c r="BH23" s="79">
        <f t="shared" ref="BH23:BH34" si="130">VLOOKUP(BA23,$AO$23:$AW$34,8,0)</f>
        <v>6</v>
      </c>
      <c r="BI23" s="79">
        <f t="shared" ref="BI23:BI34" si="131">VLOOKUP(BA23,$AO$23:$AW$34,9,0)</f>
        <v>3</v>
      </c>
    </row>
    <row r="24" ht="15.0" customHeight="1">
      <c r="A24" s="1"/>
      <c r="B24" s="2"/>
      <c r="C24" s="2"/>
      <c r="D24" s="18"/>
      <c r="E24" s="18"/>
      <c r="F24" s="55"/>
      <c r="G24" s="56"/>
      <c r="H24" s="18"/>
      <c r="I24" s="18"/>
      <c r="J24" s="18"/>
      <c r="K24" s="56"/>
      <c r="L24" s="55"/>
      <c r="M24" s="18"/>
      <c r="N24" s="2"/>
      <c r="O24" s="77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1"/>
      <c r="AA24" s="2"/>
      <c r="AB24" s="1"/>
      <c r="AC24" s="69" t="str">
        <f t="shared" si="7"/>
        <v/>
      </c>
      <c r="AD24" s="70" t="str">
        <f t="shared" si="8"/>
        <v/>
      </c>
      <c r="AE24" s="69" t="str">
        <f t="shared" si="9"/>
        <v/>
      </c>
      <c r="AF24" s="70" t="str">
        <f t="shared" si="10"/>
        <v/>
      </c>
      <c r="AG24" s="69" t="str">
        <f t="shared" ref="AG24:AH24" si="111">IF(AE24="","",IF(AE24=3,1,0))</f>
        <v/>
      </c>
      <c r="AH24" s="70" t="str">
        <f t="shared" si="111"/>
        <v/>
      </c>
      <c r="AI24" s="69" t="str">
        <f t="shared" ref="AI24:AJ24" si="112">IF(AE24="","",IF(AE24=0,1,0))</f>
        <v/>
      </c>
      <c r="AJ24" s="70" t="str">
        <f t="shared" si="112"/>
        <v/>
      </c>
      <c r="AK24" s="69" t="str">
        <f t="shared" ref="AK24:AL24" si="113">IF(AE24="","",IF(AE24=1,1,0))</f>
        <v/>
      </c>
      <c r="AL24" s="70" t="str">
        <f t="shared" si="113"/>
        <v/>
      </c>
      <c r="AM24" s="1"/>
      <c r="AN24" s="12" t="s">
        <v>97</v>
      </c>
      <c r="AO24" s="13" t="str">
        <f t="shared" si="114"/>
        <v>Sancho (CMSP)</v>
      </c>
      <c r="AP24" s="12">
        <f t="shared" si="115"/>
        <v>0</v>
      </c>
      <c r="AQ24" s="12">
        <f t="shared" si="116"/>
        <v>0</v>
      </c>
      <c r="AR24" s="12">
        <f t="shared" si="117"/>
        <v>0</v>
      </c>
      <c r="AS24" s="12">
        <f t="shared" ref="AS24:AS34" si="135">SUMIF(E$7:E$30,AO24,AI$7:AI$30)+SUMIF(M$7:M$30,AO24,AJ$7:AJ$30)</f>
        <v>3</v>
      </c>
      <c r="AT24" s="12">
        <f t="shared" si="118"/>
        <v>-6</v>
      </c>
      <c r="AU24" s="12">
        <f t="shared" si="119"/>
        <v>7</v>
      </c>
      <c r="AV24" s="12">
        <f t="shared" si="120"/>
        <v>13</v>
      </c>
      <c r="AW24" s="12">
        <f t="shared" si="121"/>
        <v>3</v>
      </c>
      <c r="AX24" s="12">
        <f>(Dados!K$19*AV24)+(Dados!K$18*AU24)+(Dados!K$17*AT24)+(Dados!K$16*AQ24)+(Dados!K$15*AP24)+0.011</f>
        <v>-59286.989</v>
      </c>
      <c r="AY24" s="12" t="str">
        <f t="shared" si="122"/>
        <v>Sancho (CMSP)</v>
      </c>
      <c r="AZ24" s="12">
        <f>LARGE(AX23:AX34,2)</f>
        <v>702091809</v>
      </c>
      <c r="BA24" s="79" t="str">
        <f t="shared" si="123"/>
        <v>Neto (CMSP)</v>
      </c>
      <c r="BB24" s="79">
        <f t="shared" si="124"/>
        <v>7</v>
      </c>
      <c r="BC24" s="79">
        <f t="shared" si="125"/>
        <v>2</v>
      </c>
      <c r="BD24" s="79">
        <f t="shared" si="126"/>
        <v>1</v>
      </c>
      <c r="BE24" s="79">
        <f t="shared" si="127"/>
        <v>0</v>
      </c>
      <c r="BF24" s="79">
        <f t="shared" si="128"/>
        <v>9</v>
      </c>
      <c r="BG24" s="79">
        <f t="shared" si="129"/>
        <v>18</v>
      </c>
      <c r="BH24" s="79">
        <f t="shared" si="130"/>
        <v>9</v>
      </c>
      <c r="BI24" s="79">
        <f t="shared" si="131"/>
        <v>3</v>
      </c>
    </row>
    <row r="25" ht="15.0" customHeight="1">
      <c r="A25" s="1"/>
      <c r="B25" s="2"/>
      <c r="C25" s="2"/>
      <c r="D25" s="12" t="s">
        <v>102</v>
      </c>
      <c r="E25" s="12" t="str">
        <f>C17</f>
        <v>Ivan Leite (CMSP)</v>
      </c>
      <c r="F25" s="55"/>
      <c r="G25" s="56"/>
      <c r="H25" s="62">
        <v>3.0</v>
      </c>
      <c r="I25" s="63" t="s">
        <v>94</v>
      </c>
      <c r="J25" s="62">
        <v>0.0</v>
      </c>
      <c r="K25" s="64"/>
      <c r="L25" s="65"/>
      <c r="M25" s="12" t="str">
        <f t="shared" ref="M25:M28" si="136">C14</f>
        <v>Arthurzinho (CMSP)</v>
      </c>
      <c r="N25" s="2"/>
      <c r="O25" s="77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1"/>
      <c r="AA25" s="2"/>
      <c r="AB25" s="1"/>
      <c r="AC25" s="69">
        <f t="shared" si="7"/>
        <v>3</v>
      </c>
      <c r="AD25" s="70">
        <f t="shared" si="8"/>
        <v>0</v>
      </c>
      <c r="AE25" s="69">
        <f t="shared" si="9"/>
        <v>3</v>
      </c>
      <c r="AF25" s="70">
        <f t="shared" si="10"/>
        <v>0</v>
      </c>
      <c r="AG25" s="69">
        <f t="shared" ref="AG25:AH25" si="132">IF(AE25="","",IF(AE25=3,1,0))</f>
        <v>1</v>
      </c>
      <c r="AH25" s="70">
        <f t="shared" si="132"/>
        <v>0</v>
      </c>
      <c r="AI25" s="69">
        <f t="shared" ref="AI25:AJ25" si="133">IF(AE25="","",IF(AE25=0,1,0))</f>
        <v>0</v>
      </c>
      <c r="AJ25" s="70">
        <f t="shared" si="133"/>
        <v>1</v>
      </c>
      <c r="AK25" s="69">
        <f t="shared" ref="AK25:AL25" si="134">IF(AE25="","",IF(AE25=1,1,0))</f>
        <v>0</v>
      </c>
      <c r="AL25" s="70">
        <f t="shared" si="134"/>
        <v>0</v>
      </c>
      <c r="AM25" s="1"/>
      <c r="AN25" s="12" t="s">
        <v>99</v>
      </c>
      <c r="AO25" s="13" t="str">
        <f t="shared" si="114"/>
        <v>Rafael Santos (CMSP)</v>
      </c>
      <c r="AP25" s="12">
        <f t="shared" si="115"/>
        <v>5</v>
      </c>
      <c r="AQ25" s="12">
        <f t="shared" si="116"/>
        <v>1</v>
      </c>
      <c r="AR25" s="12">
        <f t="shared" si="117"/>
        <v>2</v>
      </c>
      <c r="AS25" s="12">
        <f t="shared" si="135"/>
        <v>0</v>
      </c>
      <c r="AT25" s="12">
        <f t="shared" si="118"/>
        <v>1</v>
      </c>
      <c r="AU25" s="12">
        <f t="shared" si="119"/>
        <v>8</v>
      </c>
      <c r="AV25" s="12">
        <f t="shared" si="120"/>
        <v>7</v>
      </c>
      <c r="AW25" s="12">
        <f t="shared" si="121"/>
        <v>3</v>
      </c>
      <c r="AX25" s="12">
        <f>(Dados!K$19*AV25)+(Dados!K$18*AU25)+(Dados!K$17*AT25)+(Dados!K$16*AQ25)+(Dados!K$15*AP25)+0.01</f>
        <v>501010807</v>
      </c>
      <c r="AY25" s="12" t="str">
        <f t="shared" si="122"/>
        <v>Rafael Santos (CMSP)</v>
      </c>
      <c r="AZ25" s="12">
        <f>LARGE(AX23:AX34,3)</f>
        <v>702081406</v>
      </c>
      <c r="BA25" s="79" t="str">
        <f t="shared" si="123"/>
        <v>Vanno (SEP)</v>
      </c>
      <c r="BB25" s="79">
        <f t="shared" si="124"/>
        <v>7</v>
      </c>
      <c r="BC25" s="79">
        <f t="shared" si="125"/>
        <v>2</v>
      </c>
      <c r="BD25" s="79">
        <f t="shared" si="126"/>
        <v>1</v>
      </c>
      <c r="BE25" s="79">
        <f t="shared" si="127"/>
        <v>0</v>
      </c>
      <c r="BF25" s="79">
        <f t="shared" si="128"/>
        <v>8</v>
      </c>
      <c r="BG25" s="79">
        <f t="shared" si="129"/>
        <v>14</v>
      </c>
      <c r="BH25" s="79">
        <f t="shared" si="130"/>
        <v>6</v>
      </c>
      <c r="BI25" s="79">
        <f t="shared" si="131"/>
        <v>3</v>
      </c>
    </row>
    <row r="26" ht="15.0" customHeight="1">
      <c r="A26" s="1"/>
      <c r="B26" s="2"/>
      <c r="C26" s="2"/>
      <c r="D26" s="12" t="s">
        <v>104</v>
      </c>
      <c r="E26" s="12" t="str">
        <f>C16</f>
        <v>Francisco Jr (SEP)</v>
      </c>
      <c r="F26" s="55"/>
      <c r="G26" s="56"/>
      <c r="H26" s="62">
        <v>3.0</v>
      </c>
      <c r="I26" s="63" t="s">
        <v>94</v>
      </c>
      <c r="J26" s="62">
        <v>4.0</v>
      </c>
      <c r="K26" s="64"/>
      <c r="L26" s="65"/>
      <c r="M26" s="12" t="str">
        <f t="shared" si="136"/>
        <v>Perrotti (SEP)</v>
      </c>
      <c r="N26" s="2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"/>
      <c r="AA26" s="2"/>
      <c r="AB26" s="1"/>
      <c r="AC26" s="69">
        <f t="shared" si="7"/>
        <v>3</v>
      </c>
      <c r="AD26" s="70">
        <f t="shared" si="8"/>
        <v>4</v>
      </c>
      <c r="AE26" s="69">
        <f t="shared" si="9"/>
        <v>0</v>
      </c>
      <c r="AF26" s="70">
        <f t="shared" si="10"/>
        <v>3</v>
      </c>
      <c r="AG26" s="69">
        <f t="shared" ref="AG26:AH26" si="137">IF(AE26="","",IF(AE26=3,1,0))</f>
        <v>0</v>
      </c>
      <c r="AH26" s="70">
        <f t="shared" si="137"/>
        <v>1</v>
      </c>
      <c r="AI26" s="69">
        <f t="shared" ref="AI26:AJ26" si="138">IF(AE26="","",IF(AE26=0,1,0))</f>
        <v>1</v>
      </c>
      <c r="AJ26" s="70">
        <f t="shared" si="138"/>
        <v>0</v>
      </c>
      <c r="AK26" s="69">
        <f t="shared" ref="AK26:AL26" si="139">IF(AE26="","",IF(AE26=1,1,0))</f>
        <v>0</v>
      </c>
      <c r="AL26" s="70">
        <f t="shared" si="139"/>
        <v>0</v>
      </c>
      <c r="AM26" s="1"/>
      <c r="AN26" s="12" t="s">
        <v>101</v>
      </c>
      <c r="AO26" s="13" t="str">
        <f t="shared" si="114"/>
        <v>Vanno (SEP)</v>
      </c>
      <c r="AP26" s="12">
        <f t="shared" si="115"/>
        <v>7</v>
      </c>
      <c r="AQ26" s="12">
        <f t="shared" si="116"/>
        <v>2</v>
      </c>
      <c r="AR26" s="12">
        <f t="shared" si="117"/>
        <v>1</v>
      </c>
      <c r="AS26" s="12">
        <f t="shared" si="135"/>
        <v>0</v>
      </c>
      <c r="AT26" s="12">
        <f t="shared" si="118"/>
        <v>8</v>
      </c>
      <c r="AU26" s="12">
        <f t="shared" si="119"/>
        <v>14</v>
      </c>
      <c r="AV26" s="12">
        <f t="shared" si="120"/>
        <v>6</v>
      </c>
      <c r="AW26" s="12">
        <f t="shared" si="121"/>
        <v>3</v>
      </c>
      <c r="AX26" s="12">
        <f>(Dados!K$19*AV26)+(Dados!K$18*AU26)+(Dados!K$17*AT26)+(Dados!K$16*AQ26)+(Dados!K$15*AP26)+0.009</f>
        <v>702081406</v>
      </c>
      <c r="AY26" s="12" t="str">
        <f t="shared" si="122"/>
        <v>Vanno (SEP)</v>
      </c>
      <c r="AZ26" s="12">
        <f>LARGE(AX23:AX34,4)</f>
        <v>702071407</v>
      </c>
      <c r="BA26" s="79" t="str">
        <f t="shared" si="123"/>
        <v>Feola (SEP)</v>
      </c>
      <c r="BB26" s="79">
        <f t="shared" si="124"/>
        <v>7</v>
      </c>
      <c r="BC26" s="79">
        <f t="shared" si="125"/>
        <v>2</v>
      </c>
      <c r="BD26" s="79">
        <f t="shared" si="126"/>
        <v>1</v>
      </c>
      <c r="BE26" s="79">
        <f t="shared" si="127"/>
        <v>0</v>
      </c>
      <c r="BF26" s="79">
        <f t="shared" si="128"/>
        <v>7</v>
      </c>
      <c r="BG26" s="79">
        <f t="shared" si="129"/>
        <v>14</v>
      </c>
      <c r="BH26" s="79">
        <f t="shared" si="130"/>
        <v>7</v>
      </c>
      <c r="BI26" s="79">
        <f t="shared" si="131"/>
        <v>3</v>
      </c>
    </row>
    <row r="27" ht="15.0" customHeight="1">
      <c r="A27" s="1"/>
      <c r="B27" s="2"/>
      <c r="C27" s="2"/>
      <c r="D27" s="12" t="s">
        <v>93</v>
      </c>
      <c r="E27" s="12" t="str">
        <f t="shared" ref="E27:E28" si="143">C14</f>
        <v>Arthurzinho (CMSP)</v>
      </c>
      <c r="F27" s="55"/>
      <c r="G27" s="56"/>
      <c r="H27" s="62">
        <v>0.0</v>
      </c>
      <c r="I27" s="63" t="s">
        <v>94</v>
      </c>
      <c r="J27" s="62">
        <v>3.0</v>
      </c>
      <c r="K27" s="64"/>
      <c r="L27" s="65"/>
      <c r="M27" s="12" t="str">
        <f t="shared" si="136"/>
        <v>Francisco Jr (SEP)</v>
      </c>
      <c r="N27" s="2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"/>
      <c r="AA27" s="2"/>
      <c r="AB27" s="1"/>
      <c r="AC27" s="69">
        <f t="shared" si="7"/>
        <v>0</v>
      </c>
      <c r="AD27" s="70">
        <f t="shared" si="8"/>
        <v>3</v>
      </c>
      <c r="AE27" s="69">
        <f t="shared" si="9"/>
        <v>0</v>
      </c>
      <c r="AF27" s="70">
        <f t="shared" si="10"/>
        <v>3</v>
      </c>
      <c r="AG27" s="69">
        <f t="shared" ref="AG27:AH27" si="140">IF(AE27="","",IF(AE27=3,1,0))</f>
        <v>0</v>
      </c>
      <c r="AH27" s="70">
        <f t="shared" si="140"/>
        <v>1</v>
      </c>
      <c r="AI27" s="69">
        <f t="shared" ref="AI27:AJ27" si="141">IF(AE27="","",IF(AE27=0,1,0))</f>
        <v>1</v>
      </c>
      <c r="AJ27" s="70">
        <f t="shared" si="141"/>
        <v>0</v>
      </c>
      <c r="AK27" s="69">
        <f t="shared" ref="AK27:AL27" si="142">IF(AE27="","",IF(AE27=1,1,0))</f>
        <v>0</v>
      </c>
      <c r="AL27" s="70">
        <f t="shared" si="142"/>
        <v>0</v>
      </c>
      <c r="AM27" s="1"/>
      <c r="AN27" s="12" t="s">
        <v>107</v>
      </c>
      <c r="AO27" s="13" t="str">
        <f t="shared" si="114"/>
        <v>Marcante (CMSP)</v>
      </c>
      <c r="AP27" s="12">
        <f t="shared" si="115"/>
        <v>0</v>
      </c>
      <c r="AQ27" s="12">
        <f t="shared" si="116"/>
        <v>0</v>
      </c>
      <c r="AR27" s="12">
        <f t="shared" si="117"/>
        <v>0</v>
      </c>
      <c r="AS27" s="12">
        <f t="shared" si="135"/>
        <v>3</v>
      </c>
      <c r="AT27" s="12">
        <f t="shared" si="118"/>
        <v>-12</v>
      </c>
      <c r="AU27" s="12">
        <f t="shared" si="119"/>
        <v>7</v>
      </c>
      <c r="AV27" s="12">
        <f t="shared" si="120"/>
        <v>19</v>
      </c>
      <c r="AW27" s="12">
        <f t="shared" si="121"/>
        <v>3</v>
      </c>
      <c r="AX27" s="12">
        <f>(Dados!K$19*AV27)+(Dados!K$18*AU27)+(Dados!K$17*AT27)+(Dados!K$16*AQ27)+(Dados!K$15*AP27)+0.008</f>
        <v>-119280.992</v>
      </c>
      <c r="AY27" s="12" t="str">
        <f t="shared" si="122"/>
        <v>Marcante (CMSP)</v>
      </c>
      <c r="AZ27" s="12">
        <f>LARGE(AX23:AX34,5)</f>
        <v>602041309</v>
      </c>
      <c r="BA27" s="80" t="str">
        <f t="shared" si="123"/>
        <v>Francisco Jr (SEP)</v>
      </c>
      <c r="BB27" s="80">
        <f t="shared" si="124"/>
        <v>6</v>
      </c>
      <c r="BC27" s="80">
        <f t="shared" si="125"/>
        <v>2</v>
      </c>
      <c r="BD27" s="80">
        <f t="shared" si="126"/>
        <v>0</v>
      </c>
      <c r="BE27" s="80">
        <f t="shared" si="127"/>
        <v>1</v>
      </c>
      <c r="BF27" s="80">
        <f t="shared" si="128"/>
        <v>4</v>
      </c>
      <c r="BG27" s="80">
        <f t="shared" si="129"/>
        <v>13</v>
      </c>
      <c r="BH27" s="80">
        <f t="shared" si="130"/>
        <v>9</v>
      </c>
      <c r="BI27" s="80">
        <f t="shared" si="131"/>
        <v>3</v>
      </c>
    </row>
    <row r="28" ht="15.0" customHeight="1">
      <c r="A28" s="1"/>
      <c r="B28" s="2"/>
      <c r="C28" s="2"/>
      <c r="D28" s="12" t="s">
        <v>96</v>
      </c>
      <c r="E28" s="12" t="str">
        <f t="shared" si="143"/>
        <v>Perrotti (SEP)</v>
      </c>
      <c r="F28" s="55"/>
      <c r="G28" s="56"/>
      <c r="H28" s="62">
        <v>5.0</v>
      </c>
      <c r="I28" s="63" t="s">
        <v>94</v>
      </c>
      <c r="J28" s="62">
        <v>3.0</v>
      </c>
      <c r="K28" s="64"/>
      <c r="L28" s="65"/>
      <c r="M28" s="12" t="str">
        <f t="shared" si="136"/>
        <v>Ivan Leite (CMSP)</v>
      </c>
      <c r="N28" s="2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"/>
      <c r="AA28" s="2"/>
      <c r="AB28" s="1"/>
      <c r="AC28" s="69">
        <f t="shared" si="7"/>
        <v>5</v>
      </c>
      <c r="AD28" s="70">
        <f t="shared" si="8"/>
        <v>3</v>
      </c>
      <c r="AE28" s="69">
        <f t="shared" si="9"/>
        <v>3</v>
      </c>
      <c r="AF28" s="70">
        <f t="shared" si="10"/>
        <v>0</v>
      </c>
      <c r="AG28" s="69">
        <f t="shared" ref="AG28:AH28" si="144">IF(AE28="","",IF(AE28=3,1,0))</f>
        <v>1</v>
      </c>
      <c r="AH28" s="70">
        <f t="shared" si="144"/>
        <v>0</v>
      </c>
      <c r="AI28" s="69">
        <f t="shared" ref="AI28:AJ28" si="145">IF(AE28="","",IF(AE28=0,1,0))</f>
        <v>0</v>
      </c>
      <c r="AJ28" s="70">
        <f t="shared" si="145"/>
        <v>1</v>
      </c>
      <c r="AK28" s="69">
        <f t="shared" ref="AK28:AL28" si="146">IF(AE28="","",IF(AE28=1,1,0))</f>
        <v>0</v>
      </c>
      <c r="AL28" s="70">
        <f t="shared" si="146"/>
        <v>0</v>
      </c>
      <c r="AM28" s="1"/>
      <c r="AN28" s="12" t="s">
        <v>108</v>
      </c>
      <c r="AO28" s="13" t="str">
        <f t="shared" si="114"/>
        <v>Feola (SEP)</v>
      </c>
      <c r="AP28" s="12">
        <f t="shared" si="115"/>
        <v>7</v>
      </c>
      <c r="AQ28" s="12">
        <f t="shared" si="116"/>
        <v>2</v>
      </c>
      <c r="AR28" s="12">
        <f t="shared" si="117"/>
        <v>1</v>
      </c>
      <c r="AS28" s="12">
        <f t="shared" si="135"/>
        <v>0</v>
      </c>
      <c r="AT28" s="12">
        <f t="shared" si="118"/>
        <v>7</v>
      </c>
      <c r="AU28" s="12">
        <f t="shared" si="119"/>
        <v>14</v>
      </c>
      <c r="AV28" s="12">
        <f t="shared" si="120"/>
        <v>7</v>
      </c>
      <c r="AW28" s="12">
        <f t="shared" si="121"/>
        <v>3</v>
      </c>
      <c r="AX28" s="12">
        <f>(Dados!K$19*AV28)+(Dados!K$18*AU28)+(Dados!K$17*AT28)+(Dados!K$16*AQ28)+(Dados!K$15*AP28)+0.007</f>
        <v>702071407</v>
      </c>
      <c r="AY28" s="12" t="str">
        <f t="shared" si="122"/>
        <v>Feola (SEP)</v>
      </c>
      <c r="AZ28" s="12">
        <f>LARGE(AX23:AX34,6)</f>
        <v>501010807</v>
      </c>
      <c r="BA28" s="80" t="str">
        <f t="shared" si="123"/>
        <v>Rafael Santos (CMSP)</v>
      </c>
      <c r="BB28" s="80">
        <f t="shared" si="124"/>
        <v>5</v>
      </c>
      <c r="BC28" s="80">
        <f t="shared" si="125"/>
        <v>1</v>
      </c>
      <c r="BD28" s="80">
        <f t="shared" si="126"/>
        <v>2</v>
      </c>
      <c r="BE28" s="80">
        <f t="shared" si="127"/>
        <v>0</v>
      </c>
      <c r="BF28" s="80">
        <f t="shared" si="128"/>
        <v>1</v>
      </c>
      <c r="BG28" s="80">
        <f t="shared" si="129"/>
        <v>8</v>
      </c>
      <c r="BH28" s="80">
        <f t="shared" si="130"/>
        <v>7</v>
      </c>
      <c r="BI28" s="80">
        <f t="shared" si="131"/>
        <v>3</v>
      </c>
    </row>
    <row r="29" ht="15.0" customHeight="1">
      <c r="A29" s="1"/>
      <c r="B29" s="2"/>
      <c r="C29" s="2"/>
      <c r="D29" s="12" t="s">
        <v>98</v>
      </c>
      <c r="E29" s="12" t="str">
        <f>C15</f>
        <v>Perrotti (SEP)</v>
      </c>
      <c r="F29" s="55"/>
      <c r="G29" s="56"/>
      <c r="H29" s="62">
        <v>3.0</v>
      </c>
      <c r="I29" s="63" t="s">
        <v>94</v>
      </c>
      <c r="J29" s="62">
        <v>0.0</v>
      </c>
      <c r="K29" s="64"/>
      <c r="L29" s="65"/>
      <c r="M29" s="12" t="str">
        <f>C14</f>
        <v>Arthurzinho (CMSP)</v>
      </c>
      <c r="N29" s="2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"/>
      <c r="AA29" s="2"/>
      <c r="AB29" s="1"/>
      <c r="AC29" s="69">
        <f t="shared" si="7"/>
        <v>3</v>
      </c>
      <c r="AD29" s="70">
        <f t="shared" si="8"/>
        <v>0</v>
      </c>
      <c r="AE29" s="69">
        <f t="shared" si="9"/>
        <v>3</v>
      </c>
      <c r="AF29" s="70">
        <f t="shared" si="10"/>
        <v>0</v>
      </c>
      <c r="AG29" s="69">
        <f t="shared" ref="AG29:AH29" si="147">IF(AE29="","",IF(AE29=3,1,0))</f>
        <v>1</v>
      </c>
      <c r="AH29" s="70">
        <f t="shared" si="147"/>
        <v>0</v>
      </c>
      <c r="AI29" s="69">
        <f t="shared" ref="AI29:AJ29" si="148">IF(AE29="","",IF(AE29=0,1,0))</f>
        <v>0</v>
      </c>
      <c r="AJ29" s="70">
        <f t="shared" si="148"/>
        <v>1</v>
      </c>
      <c r="AK29" s="69">
        <f t="shared" ref="AK29:AL29" si="149">IF(AE29="","",IF(AE29=1,1,0))</f>
        <v>0</v>
      </c>
      <c r="AL29" s="70">
        <f t="shared" si="149"/>
        <v>0</v>
      </c>
      <c r="AM29" s="1"/>
      <c r="AN29" s="12" t="s">
        <v>109</v>
      </c>
      <c r="AO29" s="13" t="str">
        <f t="shared" si="114"/>
        <v>Calmon (DAL)</v>
      </c>
      <c r="AP29" s="12">
        <f t="shared" si="115"/>
        <v>3</v>
      </c>
      <c r="AQ29" s="12">
        <f t="shared" si="116"/>
        <v>1</v>
      </c>
      <c r="AR29" s="12">
        <f t="shared" si="117"/>
        <v>0</v>
      </c>
      <c r="AS29" s="12">
        <f t="shared" si="135"/>
        <v>2</v>
      </c>
      <c r="AT29" s="12">
        <f t="shared" si="118"/>
        <v>-4</v>
      </c>
      <c r="AU29" s="12">
        <f t="shared" si="119"/>
        <v>10</v>
      </c>
      <c r="AV29" s="12">
        <f t="shared" si="120"/>
        <v>14</v>
      </c>
      <c r="AW29" s="12">
        <f t="shared" si="121"/>
        <v>3</v>
      </c>
      <c r="AX29" s="12">
        <f>(Dados!K$19*AV29)+(Dados!K$18*AU29)+(Dados!K$17*AT29)+(Dados!K$16*AQ29)+(Dados!K$15*AP29)+0.006</f>
        <v>300961014</v>
      </c>
      <c r="AY29" s="12" t="str">
        <f t="shared" si="122"/>
        <v>Calmon (DAL)</v>
      </c>
      <c r="AZ29" s="12">
        <f>LARGE(AX23:AX34,7)</f>
        <v>400970811</v>
      </c>
      <c r="BA29" s="80" t="str">
        <f t="shared" si="123"/>
        <v>Bernardo (DAL)</v>
      </c>
      <c r="BB29" s="80">
        <f t="shared" si="124"/>
        <v>4</v>
      </c>
      <c r="BC29" s="80">
        <f t="shared" si="125"/>
        <v>1</v>
      </c>
      <c r="BD29" s="80">
        <f t="shared" si="126"/>
        <v>1</v>
      </c>
      <c r="BE29" s="80">
        <f t="shared" si="127"/>
        <v>2</v>
      </c>
      <c r="BF29" s="80">
        <f t="shared" si="128"/>
        <v>-3</v>
      </c>
      <c r="BG29" s="80">
        <f t="shared" si="129"/>
        <v>8</v>
      </c>
      <c r="BH29" s="80">
        <f t="shared" si="130"/>
        <v>11</v>
      </c>
      <c r="BI29" s="80">
        <f t="shared" si="131"/>
        <v>4</v>
      </c>
    </row>
    <row r="30" ht="15.0" customHeight="1">
      <c r="A30" s="1"/>
      <c r="B30" s="2"/>
      <c r="C30" s="2"/>
      <c r="D30" s="12" t="s">
        <v>100</v>
      </c>
      <c r="E30" s="12" t="str">
        <f>C17</f>
        <v>Ivan Leite (CMSP)</v>
      </c>
      <c r="F30" s="55"/>
      <c r="G30" s="56"/>
      <c r="H30" s="62">
        <v>5.0</v>
      </c>
      <c r="I30" s="63" t="s">
        <v>94</v>
      </c>
      <c r="J30" s="62">
        <v>7.0</v>
      </c>
      <c r="K30" s="64"/>
      <c r="L30" s="65"/>
      <c r="M30" s="12" t="str">
        <f>C16</f>
        <v>Francisco Jr (SEP)</v>
      </c>
      <c r="N30" s="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"/>
      <c r="AA30" s="2"/>
      <c r="AB30" s="1"/>
      <c r="AC30" s="69">
        <f t="shared" si="7"/>
        <v>5</v>
      </c>
      <c r="AD30" s="70">
        <f t="shared" si="8"/>
        <v>7</v>
      </c>
      <c r="AE30" s="69">
        <f t="shared" si="9"/>
        <v>0</v>
      </c>
      <c r="AF30" s="70">
        <f t="shared" si="10"/>
        <v>3</v>
      </c>
      <c r="AG30" s="69">
        <f t="shared" ref="AG30:AH30" si="150">IF(AE30="","",IF(AE30=3,1,0))</f>
        <v>0</v>
      </c>
      <c r="AH30" s="70">
        <f t="shared" si="150"/>
        <v>1</v>
      </c>
      <c r="AI30" s="69">
        <f t="shared" ref="AI30:AJ30" si="151">IF(AE30="","",IF(AE30=0,1,0))</f>
        <v>1</v>
      </c>
      <c r="AJ30" s="70">
        <f t="shared" si="151"/>
        <v>0</v>
      </c>
      <c r="AK30" s="69">
        <f t="shared" ref="AK30:AL30" si="152">IF(AE30="","",IF(AE30=1,1,0))</f>
        <v>0</v>
      </c>
      <c r="AL30" s="70">
        <f t="shared" si="152"/>
        <v>0</v>
      </c>
      <c r="AM30" s="1"/>
      <c r="AN30" s="12" t="s">
        <v>110</v>
      </c>
      <c r="AO30" s="13" t="str">
        <f t="shared" si="114"/>
        <v>Neto (CMSP)</v>
      </c>
      <c r="AP30" s="12">
        <f t="shared" si="115"/>
        <v>7</v>
      </c>
      <c r="AQ30" s="12">
        <f t="shared" si="116"/>
        <v>2</v>
      </c>
      <c r="AR30" s="12">
        <f t="shared" si="117"/>
        <v>1</v>
      </c>
      <c r="AS30" s="12">
        <f t="shared" si="135"/>
        <v>0</v>
      </c>
      <c r="AT30" s="12">
        <f t="shared" si="118"/>
        <v>9</v>
      </c>
      <c r="AU30" s="12">
        <f t="shared" si="119"/>
        <v>18</v>
      </c>
      <c r="AV30" s="12">
        <f t="shared" si="120"/>
        <v>9</v>
      </c>
      <c r="AW30" s="12">
        <f t="shared" si="121"/>
        <v>3</v>
      </c>
      <c r="AX30" s="12">
        <f>(Dados!K$19*AV30)+(Dados!K$18*AU30)+(Dados!K$17*AT30)+(Dados!K$16*AQ30)+(Dados!K$15*AP30)+0.005</f>
        <v>702091809</v>
      </c>
      <c r="AY30" s="12" t="str">
        <f t="shared" si="122"/>
        <v>Neto (CMSP)</v>
      </c>
      <c r="AZ30" s="12">
        <f>LARGE(AX23:AX34,8)</f>
        <v>300991112</v>
      </c>
      <c r="BA30" s="80" t="str">
        <f t="shared" si="123"/>
        <v>Ivan Leite (CMSP)</v>
      </c>
      <c r="BB30" s="80">
        <f t="shared" si="124"/>
        <v>3</v>
      </c>
      <c r="BC30" s="80">
        <f t="shared" si="125"/>
        <v>1</v>
      </c>
      <c r="BD30" s="80">
        <f t="shared" si="126"/>
        <v>0</v>
      </c>
      <c r="BE30" s="80">
        <f t="shared" si="127"/>
        <v>2</v>
      </c>
      <c r="BF30" s="80">
        <f t="shared" si="128"/>
        <v>-1</v>
      </c>
      <c r="BG30" s="80">
        <f t="shared" si="129"/>
        <v>11</v>
      </c>
      <c r="BH30" s="80">
        <f t="shared" si="130"/>
        <v>12</v>
      </c>
      <c r="BI30" s="80">
        <f t="shared" si="131"/>
        <v>3</v>
      </c>
    </row>
    <row r="31" ht="15.0" customHeight="1">
      <c r="A31" s="1"/>
      <c r="B31" s="2"/>
      <c r="C31" s="2"/>
      <c r="D31" s="18"/>
      <c r="E31" s="18"/>
      <c r="F31" s="55"/>
      <c r="G31" s="56"/>
      <c r="H31" s="18"/>
      <c r="I31" s="18"/>
      <c r="J31" s="18"/>
      <c r="K31" s="56"/>
      <c r="L31" s="55"/>
      <c r="M31" s="18"/>
      <c r="N31" s="2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"/>
      <c r="AA31" s="2"/>
      <c r="AB31" s="1"/>
      <c r="AC31" s="69" t="str">
        <f t="shared" si="7"/>
        <v/>
      </c>
      <c r="AD31" s="70" t="str">
        <f t="shared" si="8"/>
        <v/>
      </c>
      <c r="AE31" s="69" t="str">
        <f t="shared" si="9"/>
        <v/>
      </c>
      <c r="AF31" s="70" t="str">
        <f t="shared" si="10"/>
        <v/>
      </c>
      <c r="AG31" s="69" t="str">
        <f t="shared" ref="AG31:AH31" si="153">IF(AE31="","",IF(AE31=3,1,0))</f>
        <v/>
      </c>
      <c r="AH31" s="70" t="str">
        <f t="shared" si="153"/>
        <v/>
      </c>
      <c r="AI31" s="69" t="str">
        <f t="shared" ref="AI31:AJ31" si="154">IF(AE31="","",IF(AE31=0,1,0))</f>
        <v/>
      </c>
      <c r="AJ31" s="70" t="str">
        <f t="shared" si="154"/>
        <v/>
      </c>
      <c r="AK31" s="69" t="str">
        <f t="shared" ref="AK31:AL31" si="155">IF(AE31="","",IF(AE31=1,1,0))</f>
        <v/>
      </c>
      <c r="AL31" s="70" t="str">
        <f t="shared" si="155"/>
        <v/>
      </c>
      <c r="AM31" s="1"/>
      <c r="AN31" s="12" t="s">
        <v>111</v>
      </c>
      <c r="AO31" s="13" t="str">
        <f t="shared" si="114"/>
        <v>Arthurzinho (CMSP)</v>
      </c>
      <c r="AP31" s="12">
        <f t="shared" si="115"/>
        <v>0</v>
      </c>
      <c r="AQ31" s="12">
        <f t="shared" si="116"/>
        <v>0</v>
      </c>
      <c r="AR31" s="12">
        <f t="shared" si="117"/>
        <v>0</v>
      </c>
      <c r="AS31" s="12">
        <f t="shared" si="135"/>
        <v>3</v>
      </c>
      <c r="AT31" s="12">
        <f t="shared" si="118"/>
        <v>-9</v>
      </c>
      <c r="AU31" s="12">
        <f t="shared" si="119"/>
        <v>0</v>
      </c>
      <c r="AV31" s="12">
        <f t="shared" si="120"/>
        <v>9</v>
      </c>
      <c r="AW31" s="12">
        <f t="shared" si="121"/>
        <v>3</v>
      </c>
      <c r="AX31" s="12">
        <f>(Dados!K$19*AV31)+(Dados!K$18*AU31)+(Dados!K$17*AT31)+(Dados!K$16*AQ31)+(Dados!K$15*AP31)+0.004</f>
        <v>-89990.996</v>
      </c>
      <c r="AY31" s="12" t="str">
        <f t="shared" si="122"/>
        <v>Arthurzinho (CMSP)</v>
      </c>
      <c r="AZ31" s="12">
        <f>LARGE(AX23:AX34,9)</f>
        <v>300961014</v>
      </c>
      <c r="BA31" s="81" t="str">
        <f t="shared" si="123"/>
        <v>Calmon (DAL)</v>
      </c>
      <c r="BB31" s="81">
        <f t="shared" si="124"/>
        <v>3</v>
      </c>
      <c r="BC31" s="81">
        <f t="shared" si="125"/>
        <v>1</v>
      </c>
      <c r="BD31" s="81">
        <f t="shared" si="126"/>
        <v>0</v>
      </c>
      <c r="BE31" s="81">
        <f t="shared" si="127"/>
        <v>2</v>
      </c>
      <c r="BF31" s="81">
        <f t="shared" si="128"/>
        <v>-4</v>
      </c>
      <c r="BG31" s="81">
        <f t="shared" si="129"/>
        <v>10</v>
      </c>
      <c r="BH31" s="81">
        <f t="shared" si="130"/>
        <v>14</v>
      </c>
      <c r="BI31" s="81">
        <f t="shared" si="131"/>
        <v>3</v>
      </c>
    </row>
    <row r="32" ht="15.0" customHeight="1">
      <c r="A32" s="1"/>
      <c r="B32" s="2"/>
      <c r="C32" s="2"/>
      <c r="D32" s="53" t="s">
        <v>76</v>
      </c>
      <c r="E32" s="82" t="s">
        <v>112</v>
      </c>
      <c r="F32" s="52"/>
      <c r="G32" s="52"/>
      <c r="H32" s="52"/>
      <c r="I32" s="52"/>
      <c r="J32" s="52"/>
      <c r="K32" s="52"/>
      <c r="L32" s="52"/>
      <c r="M32" s="11"/>
      <c r="N32" s="2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"/>
      <c r="AA32" s="2"/>
      <c r="AB32" s="1"/>
      <c r="AC32" s="69" t="str">
        <f t="shared" si="7"/>
        <v/>
      </c>
      <c r="AD32" s="70" t="str">
        <f t="shared" si="8"/>
        <v/>
      </c>
      <c r="AE32" s="69" t="str">
        <f t="shared" si="9"/>
        <v/>
      </c>
      <c r="AF32" s="70" t="str">
        <f t="shared" si="10"/>
        <v/>
      </c>
      <c r="AG32" s="69" t="str">
        <f t="shared" ref="AG32:AH32" si="156">IF(AE32="","",IF(AE32=3,1,0))</f>
        <v/>
      </c>
      <c r="AH32" s="70" t="str">
        <f t="shared" si="156"/>
        <v/>
      </c>
      <c r="AI32" s="69" t="str">
        <f t="shared" ref="AI32:AJ32" si="157">IF(AE32="","",IF(AE32=0,1,0))</f>
        <v/>
      </c>
      <c r="AJ32" s="70" t="str">
        <f t="shared" si="157"/>
        <v/>
      </c>
      <c r="AK32" s="69" t="str">
        <f t="shared" ref="AK32:AL32" si="158">IF(AE32="","",IF(AE32=1,1,0))</f>
        <v/>
      </c>
      <c r="AL32" s="70" t="str">
        <f t="shared" si="158"/>
        <v/>
      </c>
      <c r="AM32" s="1"/>
      <c r="AN32" s="12" t="s">
        <v>113</v>
      </c>
      <c r="AO32" s="13" t="str">
        <f t="shared" si="114"/>
        <v>Perrotti (SEP)</v>
      </c>
      <c r="AP32" s="12">
        <f t="shared" si="115"/>
        <v>9</v>
      </c>
      <c r="AQ32" s="12">
        <f t="shared" si="116"/>
        <v>3</v>
      </c>
      <c r="AR32" s="12">
        <f t="shared" si="117"/>
        <v>0</v>
      </c>
      <c r="AS32" s="12">
        <f t="shared" si="135"/>
        <v>0</v>
      </c>
      <c r="AT32" s="12">
        <f t="shared" si="118"/>
        <v>6</v>
      </c>
      <c r="AU32" s="12">
        <f t="shared" si="119"/>
        <v>12</v>
      </c>
      <c r="AV32" s="12">
        <f t="shared" si="120"/>
        <v>6</v>
      </c>
      <c r="AW32" s="12">
        <f t="shared" si="121"/>
        <v>3</v>
      </c>
      <c r="AX32" s="12">
        <f>(Dados!K$19*AV32)+(Dados!K$18*AU32)+(Dados!K$17*AT32)+(Dados!K$16*AQ32)+(Dados!K$15*AP32)+0.003</f>
        <v>903061206</v>
      </c>
      <c r="AY32" s="12" t="str">
        <f t="shared" si="122"/>
        <v>Perrotti (SEP)</v>
      </c>
      <c r="AZ32" s="12">
        <f>LARGE(AX23:AX34,10)</f>
        <v>-59286.989</v>
      </c>
      <c r="BA32" s="81" t="str">
        <f t="shared" si="123"/>
        <v>Sancho (CMSP)</v>
      </c>
      <c r="BB32" s="81">
        <f t="shared" si="124"/>
        <v>0</v>
      </c>
      <c r="BC32" s="81">
        <f t="shared" si="125"/>
        <v>0</v>
      </c>
      <c r="BD32" s="81">
        <f t="shared" si="126"/>
        <v>0</v>
      </c>
      <c r="BE32" s="81">
        <f t="shared" si="127"/>
        <v>3</v>
      </c>
      <c r="BF32" s="81">
        <f t="shared" si="128"/>
        <v>-6</v>
      </c>
      <c r="BG32" s="81">
        <f t="shared" si="129"/>
        <v>7</v>
      </c>
      <c r="BH32" s="81">
        <f t="shared" si="130"/>
        <v>13</v>
      </c>
      <c r="BI32" s="81">
        <f t="shared" si="131"/>
        <v>3</v>
      </c>
    </row>
    <row r="33" ht="15.0" customHeight="1">
      <c r="A33" s="1"/>
      <c r="B33" s="2"/>
      <c r="C33" s="2"/>
      <c r="D33" s="18"/>
      <c r="E33" s="18"/>
      <c r="F33" s="55"/>
      <c r="G33" s="56"/>
      <c r="H33" s="18"/>
      <c r="I33" s="18"/>
      <c r="J33" s="18"/>
      <c r="K33" s="56"/>
      <c r="L33" s="55"/>
      <c r="M33" s="18"/>
      <c r="N33" s="2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"/>
      <c r="AA33" s="2"/>
      <c r="AB33" s="1"/>
      <c r="AC33" s="69" t="str">
        <f t="shared" si="7"/>
        <v/>
      </c>
      <c r="AD33" s="70" t="str">
        <f t="shared" si="8"/>
        <v/>
      </c>
      <c r="AE33" s="69" t="str">
        <f t="shared" si="9"/>
        <v/>
      </c>
      <c r="AF33" s="70" t="str">
        <f t="shared" si="10"/>
        <v/>
      </c>
      <c r="AG33" s="69" t="str">
        <f t="shared" ref="AG33:AH33" si="159">IF(AE33="","",IF(AE33=3,1,0))</f>
        <v/>
      </c>
      <c r="AH33" s="70" t="str">
        <f t="shared" si="159"/>
        <v/>
      </c>
      <c r="AI33" s="69" t="str">
        <f t="shared" ref="AI33:AJ33" si="160">IF(AE33="","",IF(AE33=0,1,0))</f>
        <v/>
      </c>
      <c r="AJ33" s="70" t="str">
        <f t="shared" si="160"/>
        <v/>
      </c>
      <c r="AK33" s="69" t="str">
        <f t="shared" ref="AK33:AL33" si="161">IF(AE33="","",IF(AE33=1,1,0))</f>
        <v/>
      </c>
      <c r="AL33" s="70" t="str">
        <f t="shared" si="161"/>
        <v/>
      </c>
      <c r="AM33" s="1"/>
      <c r="AN33" s="12" t="s">
        <v>114</v>
      </c>
      <c r="AO33" s="13" t="str">
        <f t="shared" si="114"/>
        <v>Francisco Jr (SEP)</v>
      </c>
      <c r="AP33" s="12">
        <f t="shared" si="115"/>
        <v>6</v>
      </c>
      <c r="AQ33" s="12">
        <f t="shared" si="116"/>
        <v>2</v>
      </c>
      <c r="AR33" s="12">
        <f t="shared" si="117"/>
        <v>0</v>
      </c>
      <c r="AS33" s="12">
        <f t="shared" si="135"/>
        <v>1</v>
      </c>
      <c r="AT33" s="12">
        <f t="shared" si="118"/>
        <v>4</v>
      </c>
      <c r="AU33" s="12">
        <f t="shared" si="119"/>
        <v>13</v>
      </c>
      <c r="AV33" s="12">
        <f t="shared" si="120"/>
        <v>9</v>
      </c>
      <c r="AW33" s="12">
        <f t="shared" si="121"/>
        <v>3</v>
      </c>
      <c r="AX33" s="12">
        <f>(Dados!K$19*AV33)+(Dados!K$18*AU33)+(Dados!K$17*AT33)+(Dados!K$16*AQ33)+(Dados!K$15*AP33)+0.002</f>
        <v>602041309</v>
      </c>
      <c r="AY33" s="12" t="str">
        <f t="shared" si="122"/>
        <v>Francisco Jr (SEP)</v>
      </c>
      <c r="AZ33" s="12">
        <f>LARGE(AX23:AX34,11)</f>
        <v>-89990.996</v>
      </c>
      <c r="BA33" s="81" t="str">
        <f t="shared" si="123"/>
        <v>Arthurzinho (CMSP)</v>
      </c>
      <c r="BB33" s="81">
        <f t="shared" si="124"/>
        <v>0</v>
      </c>
      <c r="BC33" s="81">
        <f t="shared" si="125"/>
        <v>0</v>
      </c>
      <c r="BD33" s="81">
        <f t="shared" si="126"/>
        <v>0</v>
      </c>
      <c r="BE33" s="81">
        <f t="shared" si="127"/>
        <v>3</v>
      </c>
      <c r="BF33" s="81">
        <f t="shared" si="128"/>
        <v>-9</v>
      </c>
      <c r="BG33" s="81">
        <f t="shared" si="129"/>
        <v>0</v>
      </c>
      <c r="BH33" s="81">
        <f t="shared" si="130"/>
        <v>9</v>
      </c>
      <c r="BI33" s="81">
        <f t="shared" si="131"/>
        <v>3</v>
      </c>
    </row>
    <row r="34" ht="15.0" customHeight="1">
      <c r="A34" s="1"/>
      <c r="B34" s="2"/>
      <c r="C34" s="2"/>
      <c r="D34" s="12" t="s">
        <v>98</v>
      </c>
      <c r="E34" s="12" t="str">
        <f t="shared" ref="E34:E35" si="165">BA36</f>
        <v>Perrotti (SEP)</v>
      </c>
      <c r="F34" s="83" t="s">
        <v>115</v>
      </c>
      <c r="G34" s="56">
        <f t="shared" ref="G34:G35" si="166">IF(F34="*",0.1,0)</f>
        <v>0.1</v>
      </c>
      <c r="H34" s="62">
        <v>4.0</v>
      </c>
      <c r="I34" s="63" t="s">
        <v>94</v>
      </c>
      <c r="J34" s="62">
        <v>4.0</v>
      </c>
      <c r="K34" s="56">
        <f t="shared" ref="K34:K35" si="167">IF(L34="*",0.1,0)</f>
        <v>0</v>
      </c>
      <c r="L34" s="83"/>
      <c r="M34" s="12" t="str">
        <f>BA40</f>
        <v>Feola (SEP)</v>
      </c>
      <c r="N34" s="2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"/>
      <c r="AA34" s="2"/>
      <c r="AB34" s="1"/>
      <c r="AC34" s="69">
        <f t="shared" si="7"/>
        <v>4</v>
      </c>
      <c r="AD34" s="70">
        <f t="shared" si="8"/>
        <v>4</v>
      </c>
      <c r="AE34" s="69">
        <f t="shared" si="9"/>
        <v>1</v>
      </c>
      <c r="AF34" s="70">
        <f t="shared" si="10"/>
        <v>1</v>
      </c>
      <c r="AG34" s="69">
        <f t="shared" ref="AG34:AH34" si="162">IF(AE34="","",IF(AE34=3,1,0))</f>
        <v>0</v>
      </c>
      <c r="AH34" s="70">
        <f t="shared" si="162"/>
        <v>0</v>
      </c>
      <c r="AI34" s="69">
        <f t="shared" ref="AI34:AJ34" si="163">IF(AE34="","",IF(AE34=0,1,0))</f>
        <v>0</v>
      </c>
      <c r="AJ34" s="70">
        <f t="shared" si="163"/>
        <v>0</v>
      </c>
      <c r="AK34" s="69">
        <f t="shared" ref="AK34:AL34" si="164">IF(AE34="","",IF(AE34=1,1,0))</f>
        <v>1</v>
      </c>
      <c r="AL34" s="70">
        <f t="shared" si="164"/>
        <v>1</v>
      </c>
      <c r="AM34" s="1"/>
      <c r="AN34" s="12" t="s">
        <v>116</v>
      </c>
      <c r="AO34" s="13" t="str">
        <f t="shared" si="114"/>
        <v>Ivan Leite (CMSP)</v>
      </c>
      <c r="AP34" s="12">
        <f t="shared" si="115"/>
        <v>3</v>
      </c>
      <c r="AQ34" s="12">
        <f t="shared" si="116"/>
        <v>1</v>
      </c>
      <c r="AR34" s="12">
        <f t="shared" si="117"/>
        <v>0</v>
      </c>
      <c r="AS34" s="12">
        <f t="shared" si="135"/>
        <v>2</v>
      </c>
      <c r="AT34" s="12">
        <f t="shared" si="118"/>
        <v>-1</v>
      </c>
      <c r="AU34" s="12">
        <f t="shared" si="119"/>
        <v>11</v>
      </c>
      <c r="AV34" s="12">
        <f t="shared" si="120"/>
        <v>12</v>
      </c>
      <c r="AW34" s="12">
        <f t="shared" si="121"/>
        <v>3</v>
      </c>
      <c r="AX34" s="12">
        <f>(Dados!K$19*AV34)+(Dados!K$18*AU34)+(Dados!K$17*AT34)+(Dados!K$16*AQ34)+(Dados!K$15*AP34)+0.001</f>
        <v>300991112</v>
      </c>
      <c r="AY34" s="12" t="str">
        <f t="shared" si="122"/>
        <v>Ivan Leite (CMSP)</v>
      </c>
      <c r="AZ34" s="12">
        <f>LARGE(AX23:AX34,12)</f>
        <v>-119280.992</v>
      </c>
      <c r="BA34" s="81" t="str">
        <f t="shared" si="123"/>
        <v>Marcante (CMSP)</v>
      </c>
      <c r="BB34" s="81">
        <f t="shared" si="124"/>
        <v>0</v>
      </c>
      <c r="BC34" s="81">
        <f t="shared" si="125"/>
        <v>0</v>
      </c>
      <c r="BD34" s="81">
        <f t="shared" si="126"/>
        <v>0</v>
      </c>
      <c r="BE34" s="81">
        <f t="shared" si="127"/>
        <v>3</v>
      </c>
      <c r="BF34" s="81">
        <f t="shared" si="128"/>
        <v>-12</v>
      </c>
      <c r="BG34" s="81">
        <f t="shared" si="129"/>
        <v>7</v>
      </c>
      <c r="BH34" s="81">
        <f t="shared" si="130"/>
        <v>19</v>
      </c>
      <c r="BI34" s="81">
        <f t="shared" si="131"/>
        <v>3</v>
      </c>
    </row>
    <row r="35" ht="15.0" customHeight="1">
      <c r="A35" s="1"/>
      <c r="B35" s="2"/>
      <c r="C35" s="2"/>
      <c r="D35" s="12" t="s">
        <v>100</v>
      </c>
      <c r="E35" s="12" t="str">
        <f t="shared" si="165"/>
        <v>Neto (CMSP)</v>
      </c>
      <c r="F35" s="83" t="s">
        <v>115</v>
      </c>
      <c r="G35" s="56">
        <f t="shared" si="166"/>
        <v>0.1</v>
      </c>
      <c r="H35" s="62">
        <v>4.0</v>
      </c>
      <c r="I35" s="63" t="s">
        <v>94</v>
      </c>
      <c r="J35" s="62">
        <v>4.0</v>
      </c>
      <c r="K35" s="56">
        <f t="shared" si="167"/>
        <v>0</v>
      </c>
      <c r="L35" s="83"/>
      <c r="M35" s="12" t="str">
        <f>BA38</f>
        <v>Vanno (SEP)</v>
      </c>
      <c r="N35" s="2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"/>
      <c r="AA35" s="2"/>
      <c r="AB35" s="1"/>
      <c r="AC35" s="69">
        <f t="shared" si="7"/>
        <v>4</v>
      </c>
      <c r="AD35" s="70">
        <f t="shared" si="8"/>
        <v>4</v>
      </c>
      <c r="AE35" s="69">
        <f t="shared" si="9"/>
        <v>1</v>
      </c>
      <c r="AF35" s="70">
        <f t="shared" si="10"/>
        <v>1</v>
      </c>
      <c r="AG35" s="69">
        <f t="shared" ref="AG35:AH35" si="168">IF(AE35="","",IF(AE35=3,1,0))</f>
        <v>0</v>
      </c>
      <c r="AH35" s="70">
        <f t="shared" si="168"/>
        <v>0</v>
      </c>
      <c r="AI35" s="69">
        <f t="shared" ref="AI35:AJ35" si="169">IF(AE35="","",IF(AE35=0,1,0))</f>
        <v>0</v>
      </c>
      <c r="AJ35" s="70">
        <f t="shared" si="169"/>
        <v>0</v>
      </c>
      <c r="AK35" s="69">
        <f t="shared" ref="AK35:AL35" si="170">IF(AE35="","",IF(AE35=1,1,0))</f>
        <v>1</v>
      </c>
      <c r="AL35" s="70">
        <f t="shared" si="170"/>
        <v>1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ht="15.0" customHeight="1">
      <c r="A36" s="1"/>
      <c r="B36" s="2"/>
      <c r="C36" s="2"/>
      <c r="D36" s="18"/>
      <c r="E36" s="18"/>
      <c r="F36" s="55"/>
      <c r="G36" s="56"/>
      <c r="H36" s="18"/>
      <c r="I36" s="18"/>
      <c r="J36" s="18"/>
      <c r="K36" s="56"/>
      <c r="L36" s="55"/>
      <c r="M36" s="18"/>
      <c r="N36" s="2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"/>
      <c r="AA36" s="2"/>
      <c r="AB36" s="1"/>
      <c r="AC36" s="69" t="str">
        <f t="shared" si="7"/>
        <v/>
      </c>
      <c r="AD36" s="70" t="str">
        <f t="shared" si="8"/>
        <v/>
      </c>
      <c r="AE36" s="69" t="str">
        <f t="shared" si="9"/>
        <v/>
      </c>
      <c r="AF36" s="70" t="str">
        <f t="shared" si="10"/>
        <v/>
      </c>
      <c r="AG36" s="69" t="str">
        <f t="shared" ref="AG36:AH36" si="171">IF(AE36="","",IF(AE36=3,1,0))</f>
        <v/>
      </c>
      <c r="AH36" s="70" t="str">
        <f t="shared" si="171"/>
        <v/>
      </c>
      <c r="AI36" s="69" t="str">
        <f t="shared" ref="AI36:AJ36" si="172">IF(AE36="","",IF(AE36=0,1,0))</f>
        <v/>
      </c>
      <c r="AJ36" s="70" t="str">
        <f t="shared" si="172"/>
        <v/>
      </c>
      <c r="AK36" s="69" t="str">
        <f t="shared" ref="AK36:AL36" si="173">IF(AE36="","",IF(AE36=1,1,0))</f>
        <v/>
      </c>
      <c r="AL36" s="70" t="str">
        <f t="shared" si="173"/>
        <v/>
      </c>
      <c r="AM36" s="1"/>
      <c r="AN36" s="1" t="s">
        <v>117</v>
      </c>
      <c r="AO36" s="1" t="str">
        <f t="shared" ref="AO36:AW36" si="174">BA7</f>
        <v>Vanno (SEP)</v>
      </c>
      <c r="AP36" s="1">
        <f t="shared" si="174"/>
        <v>7</v>
      </c>
      <c r="AQ36" s="1">
        <f t="shared" si="174"/>
        <v>2</v>
      </c>
      <c r="AR36" s="1">
        <f t="shared" si="174"/>
        <v>1</v>
      </c>
      <c r="AS36" s="1">
        <f t="shared" si="174"/>
        <v>0</v>
      </c>
      <c r="AT36" s="1">
        <f t="shared" si="174"/>
        <v>8</v>
      </c>
      <c r="AU36" s="1">
        <f t="shared" si="174"/>
        <v>14</v>
      </c>
      <c r="AV36" s="1">
        <f t="shared" si="174"/>
        <v>6</v>
      </c>
      <c r="AW36" s="1">
        <f t="shared" si="174"/>
        <v>3</v>
      </c>
      <c r="AX36" s="1">
        <f>AZ7</f>
        <v>702081406</v>
      </c>
      <c r="AY36" s="1" t="str">
        <f t="shared" ref="AY36:AY38" si="179">AO36</f>
        <v>Vanno (SEP)</v>
      </c>
      <c r="AZ36" s="1">
        <f>LARGE(AX36:AX38,1)</f>
        <v>903061206</v>
      </c>
      <c r="BA36" s="84" t="str">
        <f t="shared" ref="BA36:BA38" si="180">VLOOKUP(AZ36,$AX$36:$AY$38,2,0)</f>
        <v>Perrotti (SEP)</v>
      </c>
      <c r="BB36" s="1"/>
      <c r="BC36" s="1"/>
      <c r="BD36" s="1"/>
      <c r="BE36" s="1"/>
      <c r="BF36" s="1"/>
      <c r="BG36" s="1"/>
      <c r="BH36" s="1"/>
      <c r="BI36" s="1"/>
    </row>
    <row r="37" ht="15.0" customHeight="1">
      <c r="A37" s="1"/>
      <c r="B37" s="2"/>
      <c r="C37" s="2"/>
      <c r="D37" s="53" t="s">
        <v>76</v>
      </c>
      <c r="E37" s="82" t="s">
        <v>118</v>
      </c>
      <c r="F37" s="52"/>
      <c r="G37" s="52"/>
      <c r="H37" s="52"/>
      <c r="I37" s="52"/>
      <c r="J37" s="52"/>
      <c r="K37" s="52"/>
      <c r="L37" s="52"/>
      <c r="M37" s="11"/>
      <c r="N37" s="2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"/>
      <c r="AA37" s="2"/>
      <c r="AB37" s="1"/>
      <c r="AC37" s="69" t="str">
        <f t="shared" si="7"/>
        <v/>
      </c>
      <c r="AD37" s="70" t="str">
        <f t="shared" si="8"/>
        <v/>
      </c>
      <c r="AE37" s="69" t="str">
        <f t="shared" si="9"/>
        <v/>
      </c>
      <c r="AF37" s="70" t="str">
        <f t="shared" si="10"/>
        <v/>
      </c>
      <c r="AG37" s="69" t="str">
        <f t="shared" ref="AG37:AH37" si="175">IF(AE37="","",IF(AE37=3,1,0))</f>
        <v/>
      </c>
      <c r="AH37" s="70" t="str">
        <f t="shared" si="175"/>
        <v/>
      </c>
      <c r="AI37" s="69" t="str">
        <f t="shared" ref="AI37:AJ37" si="176">IF(AE37="","",IF(AE37=0,1,0))</f>
        <v/>
      </c>
      <c r="AJ37" s="70" t="str">
        <f t="shared" si="176"/>
        <v/>
      </c>
      <c r="AK37" s="69" t="str">
        <f t="shared" ref="AK37:AL37" si="177">IF(AE37="","",IF(AE37=1,1,0))</f>
        <v/>
      </c>
      <c r="AL37" s="70" t="str">
        <f t="shared" si="177"/>
        <v/>
      </c>
      <c r="AM37" s="1"/>
      <c r="AN37" s="1" t="s">
        <v>119</v>
      </c>
      <c r="AO37" s="1" t="str">
        <f t="shared" ref="AO37:AW37" si="178">BA12</f>
        <v>Neto (CMSP)</v>
      </c>
      <c r="AP37" s="1">
        <f t="shared" si="178"/>
        <v>7</v>
      </c>
      <c r="AQ37" s="1">
        <f t="shared" si="178"/>
        <v>2</v>
      </c>
      <c r="AR37" s="1">
        <f t="shared" si="178"/>
        <v>1</v>
      </c>
      <c r="AS37" s="1">
        <f t="shared" si="178"/>
        <v>0</v>
      </c>
      <c r="AT37" s="1">
        <f t="shared" si="178"/>
        <v>9</v>
      </c>
      <c r="AU37" s="1">
        <f t="shared" si="178"/>
        <v>18</v>
      </c>
      <c r="AV37" s="1">
        <f t="shared" si="178"/>
        <v>9</v>
      </c>
      <c r="AW37" s="1">
        <f t="shared" si="178"/>
        <v>3</v>
      </c>
      <c r="AX37" s="1">
        <f>AZ12</f>
        <v>702091809</v>
      </c>
      <c r="AY37" s="1" t="str">
        <f t="shared" si="179"/>
        <v>Neto (CMSP)</v>
      </c>
      <c r="AZ37" s="1">
        <f>LARGE(AX36:AX38,2)</f>
        <v>702091809</v>
      </c>
      <c r="BA37" s="85" t="str">
        <f t="shared" si="180"/>
        <v>Neto (CMSP)</v>
      </c>
      <c r="BB37" s="1"/>
      <c r="BC37" s="1"/>
      <c r="BD37" s="1"/>
      <c r="BE37" s="1"/>
      <c r="BF37" s="1"/>
      <c r="BG37" s="1"/>
      <c r="BH37" s="1"/>
      <c r="BI37" s="1"/>
    </row>
    <row r="38" ht="15.0" customHeight="1">
      <c r="A38" s="1"/>
      <c r="B38" s="2"/>
      <c r="C38" s="2"/>
      <c r="D38" s="18"/>
      <c r="E38" s="18"/>
      <c r="F38" s="55"/>
      <c r="G38" s="56"/>
      <c r="H38" s="18"/>
      <c r="I38" s="18"/>
      <c r="J38" s="18"/>
      <c r="K38" s="56"/>
      <c r="L38" s="55"/>
      <c r="M38" s="18"/>
      <c r="N38" s="2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"/>
      <c r="AA38" s="2"/>
      <c r="AB38" s="1"/>
      <c r="AC38" s="69" t="str">
        <f t="shared" si="7"/>
        <v/>
      </c>
      <c r="AD38" s="70" t="str">
        <f t="shared" si="8"/>
        <v/>
      </c>
      <c r="AE38" s="69" t="str">
        <f t="shared" si="9"/>
        <v/>
      </c>
      <c r="AF38" s="70" t="str">
        <f t="shared" si="10"/>
        <v/>
      </c>
      <c r="AG38" s="69" t="str">
        <f t="shared" ref="AG38:AH38" si="181">IF(AE38="","",IF(AE38=3,1,0))</f>
        <v/>
      </c>
      <c r="AH38" s="70" t="str">
        <f t="shared" si="181"/>
        <v/>
      </c>
      <c r="AI38" s="69" t="str">
        <f t="shared" ref="AI38:AJ38" si="182">IF(AE38="","",IF(AE38=0,1,0))</f>
        <v/>
      </c>
      <c r="AJ38" s="70" t="str">
        <f t="shared" si="182"/>
        <v/>
      </c>
      <c r="AK38" s="69" t="str">
        <f t="shared" ref="AK38:AL38" si="183">IF(AE38="","",IF(AE38=1,1,0))</f>
        <v/>
      </c>
      <c r="AL38" s="70" t="str">
        <f t="shared" si="183"/>
        <v/>
      </c>
      <c r="AM38" s="1"/>
      <c r="AN38" s="1" t="s">
        <v>120</v>
      </c>
      <c r="AO38" s="1" t="str">
        <f t="shared" ref="AO38:AW38" si="184">BA17</f>
        <v>Perrotti (SEP)</v>
      </c>
      <c r="AP38" s="1">
        <f t="shared" si="184"/>
        <v>9</v>
      </c>
      <c r="AQ38" s="1">
        <f t="shared" si="184"/>
        <v>3</v>
      </c>
      <c r="AR38" s="1">
        <f t="shared" si="184"/>
        <v>0</v>
      </c>
      <c r="AS38" s="1">
        <f t="shared" si="184"/>
        <v>0</v>
      </c>
      <c r="AT38" s="1">
        <f t="shared" si="184"/>
        <v>6</v>
      </c>
      <c r="AU38" s="1">
        <f t="shared" si="184"/>
        <v>12</v>
      </c>
      <c r="AV38" s="1">
        <f t="shared" si="184"/>
        <v>6</v>
      </c>
      <c r="AW38" s="1">
        <f t="shared" si="184"/>
        <v>3</v>
      </c>
      <c r="AX38" s="1">
        <f>AZ17</f>
        <v>903061206</v>
      </c>
      <c r="AY38" s="1" t="str">
        <f t="shared" si="179"/>
        <v>Perrotti (SEP)</v>
      </c>
      <c r="AZ38" s="1">
        <f>LARGE(AX36:AX38,3)</f>
        <v>702081406</v>
      </c>
      <c r="BA38" s="85" t="str">
        <f t="shared" si="180"/>
        <v>Vanno (SEP)</v>
      </c>
      <c r="BB38" s="1"/>
      <c r="BC38" s="1"/>
      <c r="BD38" s="1"/>
      <c r="BE38" s="1"/>
      <c r="BF38" s="1"/>
      <c r="BG38" s="1"/>
      <c r="BH38" s="1"/>
      <c r="BI38" s="1"/>
    </row>
    <row r="39" ht="15.0" customHeight="1">
      <c r="A39" s="1"/>
      <c r="B39" s="2"/>
      <c r="C39" s="2"/>
      <c r="D39" s="12" t="s">
        <v>102</v>
      </c>
      <c r="E39" s="12" t="str">
        <f t="shared" ref="E39:E40" si="188">BA41</f>
        <v>Francisco Jr (SEP)</v>
      </c>
      <c r="F39" s="83" t="s">
        <v>115</v>
      </c>
      <c r="G39" s="56">
        <f t="shared" ref="G39:G40" si="189">IF(F39="*",0.1,0)</f>
        <v>0.1</v>
      </c>
      <c r="H39" s="62">
        <v>4.0</v>
      </c>
      <c r="I39" s="63" t="s">
        <v>94</v>
      </c>
      <c r="J39" s="62">
        <v>6.0</v>
      </c>
      <c r="K39" s="56">
        <f t="shared" ref="K39:K40" si="190">IF(L39="*",0.1,0)</f>
        <v>0</v>
      </c>
      <c r="L39" s="83"/>
      <c r="M39" s="12" t="str">
        <f>BA45</f>
        <v>Ivan Leite (CMSP)</v>
      </c>
      <c r="N39" s="2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"/>
      <c r="AA39" s="2"/>
      <c r="AB39" s="1"/>
      <c r="AC39" s="69">
        <f t="shared" si="7"/>
        <v>4</v>
      </c>
      <c r="AD39" s="70">
        <f t="shared" si="8"/>
        <v>6</v>
      </c>
      <c r="AE39" s="69">
        <f t="shared" si="9"/>
        <v>0</v>
      </c>
      <c r="AF39" s="70">
        <f t="shared" si="10"/>
        <v>3</v>
      </c>
      <c r="AG39" s="69">
        <f t="shared" ref="AG39:AH39" si="185">IF(AE39="","",IF(AE39=3,1,0))</f>
        <v>0</v>
      </c>
      <c r="AH39" s="70">
        <f t="shared" si="185"/>
        <v>1</v>
      </c>
      <c r="AI39" s="69">
        <f t="shared" ref="AI39:AJ39" si="186">IF(AE39="","",IF(AE39=0,1,0))</f>
        <v>1</v>
      </c>
      <c r="AJ39" s="70">
        <f t="shared" si="186"/>
        <v>0</v>
      </c>
      <c r="AK39" s="69">
        <f t="shared" ref="AK39:AL39" si="187">IF(AE39="","",IF(AE39=1,1,0))</f>
        <v>0</v>
      </c>
      <c r="AL39" s="70">
        <f t="shared" si="187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85"/>
      <c r="BB39" s="1"/>
      <c r="BC39" s="1"/>
      <c r="BD39" s="1"/>
      <c r="BE39" s="1"/>
      <c r="BF39" s="1"/>
      <c r="BG39" s="1"/>
      <c r="BH39" s="1"/>
      <c r="BI39" s="1"/>
    </row>
    <row r="40" ht="15.0" customHeight="1">
      <c r="A40" s="1"/>
      <c r="B40" s="2"/>
      <c r="C40" s="2"/>
      <c r="D40" s="12" t="s">
        <v>104</v>
      </c>
      <c r="E40" s="12" t="str">
        <f t="shared" si="188"/>
        <v>Rafael Santos (CMSP)</v>
      </c>
      <c r="F40" s="83" t="s">
        <v>115</v>
      </c>
      <c r="G40" s="56">
        <f t="shared" si="189"/>
        <v>0.1</v>
      </c>
      <c r="H40" s="62">
        <v>2.0</v>
      </c>
      <c r="I40" s="63" t="s">
        <v>94</v>
      </c>
      <c r="J40" s="62">
        <v>2.0</v>
      </c>
      <c r="K40" s="56">
        <f t="shared" si="190"/>
        <v>0</v>
      </c>
      <c r="L40" s="83"/>
      <c r="M40" s="12" t="str">
        <f>BA44</f>
        <v>Bernardo (DAL)</v>
      </c>
      <c r="N40" s="2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"/>
      <c r="AA40" s="2"/>
      <c r="AB40" s="1"/>
      <c r="AC40" s="69">
        <f t="shared" si="7"/>
        <v>2</v>
      </c>
      <c r="AD40" s="70">
        <f t="shared" si="8"/>
        <v>2</v>
      </c>
      <c r="AE40" s="69">
        <f t="shared" si="9"/>
        <v>1</v>
      </c>
      <c r="AF40" s="70">
        <f t="shared" si="10"/>
        <v>1</v>
      </c>
      <c r="AG40" s="69">
        <f t="shared" ref="AG40:AH40" si="191">IF(AE40="","",IF(AE40=3,1,0))</f>
        <v>0</v>
      </c>
      <c r="AH40" s="70">
        <f t="shared" si="191"/>
        <v>0</v>
      </c>
      <c r="AI40" s="69">
        <f t="shared" ref="AI40:AJ40" si="192">IF(AE40="","",IF(AE40=0,1,0))</f>
        <v>0</v>
      </c>
      <c r="AJ40" s="70">
        <f t="shared" si="192"/>
        <v>0</v>
      </c>
      <c r="AK40" s="69">
        <f t="shared" ref="AK40:AL40" si="193">IF(AE40="","",IF(AE40=1,1,0))</f>
        <v>1</v>
      </c>
      <c r="AL40" s="70">
        <f t="shared" si="193"/>
        <v>1</v>
      </c>
      <c r="AM40" s="1"/>
      <c r="AN40" s="1" t="s">
        <v>121</v>
      </c>
      <c r="AO40" s="1" t="str">
        <f t="shared" ref="AO40:AW40" si="194">BA8</f>
        <v>Rafael Santos (CMSP)</v>
      </c>
      <c r="AP40" s="1">
        <f t="shared" si="194"/>
        <v>5</v>
      </c>
      <c r="AQ40" s="1">
        <f t="shared" si="194"/>
        <v>1</v>
      </c>
      <c r="AR40" s="1">
        <f t="shared" si="194"/>
        <v>2</v>
      </c>
      <c r="AS40" s="1">
        <f t="shared" si="194"/>
        <v>0</v>
      </c>
      <c r="AT40" s="1">
        <f t="shared" si="194"/>
        <v>1</v>
      </c>
      <c r="AU40" s="1">
        <f t="shared" si="194"/>
        <v>8</v>
      </c>
      <c r="AV40" s="1">
        <f t="shared" si="194"/>
        <v>7</v>
      </c>
      <c r="AW40" s="1">
        <f t="shared" si="194"/>
        <v>3</v>
      </c>
      <c r="AX40" s="1">
        <f>AZ8</f>
        <v>501010807</v>
      </c>
      <c r="AY40" s="1" t="str">
        <f t="shared" ref="AY40:AY42" si="199">AO40</f>
        <v>Rafael Santos (CMSP)</v>
      </c>
      <c r="AZ40" s="1">
        <f>LARGE(AX40:AX42,1)</f>
        <v>702071407</v>
      </c>
      <c r="BA40" s="86" t="str">
        <f t="shared" ref="BA40:BA42" si="200">VLOOKUP(AZ40,$AX$40:$AY$42,2,0)</f>
        <v>Feola (SEP)</v>
      </c>
      <c r="BB40" s="1"/>
      <c r="BC40" s="1"/>
      <c r="BD40" s="1"/>
      <c r="BE40" s="1"/>
      <c r="BF40" s="1"/>
      <c r="BG40" s="1"/>
      <c r="BH40" s="1"/>
      <c r="BI40" s="1"/>
    </row>
    <row r="41" ht="15.0" customHeight="1">
      <c r="A41" s="1"/>
      <c r="B41" s="2"/>
      <c r="C41" s="2"/>
      <c r="D41" s="18"/>
      <c r="E41" s="18"/>
      <c r="F41" s="55"/>
      <c r="G41" s="56"/>
      <c r="H41" s="18"/>
      <c r="I41" s="18"/>
      <c r="J41" s="18"/>
      <c r="K41" s="56"/>
      <c r="L41" s="55"/>
      <c r="M41" s="18"/>
      <c r="N41" s="2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"/>
      <c r="AA41" s="2"/>
      <c r="AB41" s="1"/>
      <c r="AC41" s="69" t="str">
        <f t="shared" si="7"/>
        <v/>
      </c>
      <c r="AD41" s="70" t="str">
        <f t="shared" si="8"/>
        <v/>
      </c>
      <c r="AE41" s="69" t="str">
        <f t="shared" si="9"/>
        <v/>
      </c>
      <c r="AF41" s="70" t="str">
        <f t="shared" si="10"/>
        <v/>
      </c>
      <c r="AG41" s="69" t="str">
        <f t="shared" ref="AG41:AH41" si="195">IF(AE41="","",IF(AE41=3,1,0))</f>
        <v/>
      </c>
      <c r="AH41" s="70" t="str">
        <f t="shared" si="195"/>
        <v/>
      </c>
      <c r="AI41" s="69" t="str">
        <f t="shared" ref="AI41:AJ41" si="196">IF(AE41="","",IF(AE41=0,1,0))</f>
        <v/>
      </c>
      <c r="AJ41" s="70" t="str">
        <f t="shared" si="196"/>
        <v/>
      </c>
      <c r="AK41" s="69" t="str">
        <f t="shared" ref="AK41:AL41" si="197">IF(AE41="","",IF(AE41=1,1,0))</f>
        <v/>
      </c>
      <c r="AL41" s="70" t="str">
        <f t="shared" si="197"/>
        <v/>
      </c>
      <c r="AM41" s="1"/>
      <c r="AN41" s="1" t="s">
        <v>122</v>
      </c>
      <c r="AO41" s="1" t="str">
        <f t="shared" ref="AO41:AW41" si="198">BA13</f>
        <v>Feola (SEP)</v>
      </c>
      <c r="AP41" s="1">
        <f t="shared" si="198"/>
        <v>7</v>
      </c>
      <c r="AQ41" s="1">
        <f t="shared" si="198"/>
        <v>2</v>
      </c>
      <c r="AR41" s="1">
        <f t="shared" si="198"/>
        <v>1</v>
      </c>
      <c r="AS41" s="1">
        <f t="shared" si="198"/>
        <v>0</v>
      </c>
      <c r="AT41" s="1">
        <f t="shared" si="198"/>
        <v>7</v>
      </c>
      <c r="AU41" s="1">
        <f t="shared" si="198"/>
        <v>14</v>
      </c>
      <c r="AV41" s="1">
        <f t="shared" si="198"/>
        <v>7</v>
      </c>
      <c r="AW41" s="1">
        <f t="shared" si="198"/>
        <v>3</v>
      </c>
      <c r="AX41" s="1">
        <f>AZ13</f>
        <v>702071407</v>
      </c>
      <c r="AY41" s="1" t="str">
        <f t="shared" si="199"/>
        <v>Feola (SEP)</v>
      </c>
      <c r="AZ41" s="1">
        <f>LARGE(AX40:AX42,2)</f>
        <v>602041309</v>
      </c>
      <c r="BA41" s="87" t="str">
        <f t="shared" si="200"/>
        <v>Francisco Jr (SEP)</v>
      </c>
      <c r="BB41" s="1"/>
      <c r="BC41" s="1"/>
      <c r="BD41" s="1"/>
      <c r="BE41" s="1"/>
      <c r="BF41" s="1"/>
      <c r="BG41" s="1"/>
      <c r="BH41" s="1"/>
      <c r="BI41" s="1"/>
    </row>
    <row r="42" ht="15.0" customHeight="1">
      <c r="A42" s="1"/>
      <c r="B42" s="2"/>
      <c r="C42" s="2"/>
      <c r="D42" s="53" t="s">
        <v>76</v>
      </c>
      <c r="E42" s="82" t="s">
        <v>123</v>
      </c>
      <c r="F42" s="52"/>
      <c r="G42" s="52"/>
      <c r="H42" s="52"/>
      <c r="I42" s="52"/>
      <c r="J42" s="52"/>
      <c r="K42" s="52"/>
      <c r="L42" s="52"/>
      <c r="M42" s="11"/>
      <c r="N42" s="2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"/>
      <c r="AA42" s="2"/>
      <c r="AB42" s="1"/>
      <c r="AC42" s="69" t="str">
        <f t="shared" si="7"/>
        <v/>
      </c>
      <c r="AD42" s="70" t="str">
        <f t="shared" si="8"/>
        <v/>
      </c>
      <c r="AE42" s="69" t="str">
        <f t="shared" si="9"/>
        <v/>
      </c>
      <c r="AF42" s="70" t="str">
        <f t="shared" si="10"/>
        <v/>
      </c>
      <c r="AG42" s="69" t="str">
        <f t="shared" ref="AG42:AH42" si="201">IF(AE42="","",IF(AE42=3,1,0))</f>
        <v/>
      </c>
      <c r="AH42" s="70" t="str">
        <f t="shared" si="201"/>
        <v/>
      </c>
      <c r="AI42" s="69" t="str">
        <f t="shared" ref="AI42:AJ42" si="202">IF(AE42="","",IF(AE42=0,1,0))</f>
        <v/>
      </c>
      <c r="AJ42" s="70" t="str">
        <f t="shared" si="202"/>
        <v/>
      </c>
      <c r="AK42" s="69" t="str">
        <f t="shared" ref="AK42:AL42" si="203">IF(AE42="","",IF(AE42=1,1,0))</f>
        <v/>
      </c>
      <c r="AL42" s="70" t="str">
        <f t="shared" si="203"/>
        <v/>
      </c>
      <c r="AM42" s="1"/>
      <c r="AN42" s="1" t="s">
        <v>124</v>
      </c>
      <c r="AO42" s="1" t="str">
        <f t="shared" ref="AO42:AW42" si="204">BA18</f>
        <v>Francisco Jr (SEP)</v>
      </c>
      <c r="AP42" s="1">
        <f t="shared" si="204"/>
        <v>6</v>
      </c>
      <c r="AQ42" s="1">
        <f t="shared" si="204"/>
        <v>2</v>
      </c>
      <c r="AR42" s="1">
        <f t="shared" si="204"/>
        <v>0</v>
      </c>
      <c r="AS42" s="1">
        <f t="shared" si="204"/>
        <v>1</v>
      </c>
      <c r="AT42" s="1">
        <f t="shared" si="204"/>
        <v>4</v>
      </c>
      <c r="AU42" s="1">
        <f t="shared" si="204"/>
        <v>13</v>
      </c>
      <c r="AV42" s="1">
        <f t="shared" si="204"/>
        <v>9</v>
      </c>
      <c r="AW42" s="1">
        <f t="shared" si="204"/>
        <v>3</v>
      </c>
      <c r="AX42" s="1">
        <f>AZ18</f>
        <v>602041309</v>
      </c>
      <c r="AY42" s="1" t="str">
        <f t="shared" si="199"/>
        <v>Francisco Jr (SEP)</v>
      </c>
      <c r="AZ42" s="1">
        <f>LARGE(AX40:AX42,3)</f>
        <v>501010807</v>
      </c>
      <c r="BA42" s="88" t="str">
        <f t="shared" si="200"/>
        <v>Rafael Santos (CMSP)</v>
      </c>
      <c r="BB42" s="1"/>
      <c r="BC42" s="1"/>
      <c r="BD42" s="1"/>
      <c r="BE42" s="1"/>
      <c r="BF42" s="1"/>
      <c r="BG42" s="1"/>
      <c r="BH42" s="1"/>
      <c r="BI42" s="1"/>
    </row>
    <row r="43" ht="15.0" customHeight="1">
      <c r="A43" s="1"/>
      <c r="B43" s="2"/>
      <c r="C43" s="2"/>
      <c r="D43" s="18"/>
      <c r="E43" s="18"/>
      <c r="F43" s="55"/>
      <c r="G43" s="56"/>
      <c r="H43" s="18"/>
      <c r="I43" s="18"/>
      <c r="J43" s="18"/>
      <c r="K43" s="56"/>
      <c r="L43" s="55"/>
      <c r="M43" s="18"/>
      <c r="N43" s="2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"/>
      <c r="AA43" s="2"/>
      <c r="AB43" s="1"/>
      <c r="AC43" s="69" t="str">
        <f t="shared" si="7"/>
        <v/>
      </c>
      <c r="AD43" s="70" t="str">
        <f t="shared" si="8"/>
        <v/>
      </c>
      <c r="AE43" s="69" t="str">
        <f t="shared" si="9"/>
        <v/>
      </c>
      <c r="AF43" s="70" t="str">
        <f t="shared" si="10"/>
        <v/>
      </c>
      <c r="AG43" s="69" t="str">
        <f t="shared" ref="AG43:AH43" si="205">IF(AE43="","",IF(AE43=3,1,0))</f>
        <v/>
      </c>
      <c r="AH43" s="70" t="str">
        <f t="shared" si="205"/>
        <v/>
      </c>
      <c r="AI43" s="69" t="str">
        <f t="shared" ref="AI43:AJ43" si="206">IF(AE43="","",IF(AE43=0,1,0))</f>
        <v/>
      </c>
      <c r="AJ43" s="70" t="str">
        <f t="shared" si="206"/>
        <v/>
      </c>
      <c r="AK43" s="69" t="str">
        <f t="shared" ref="AK43:AL43" si="207">IF(AE43="","",IF(AE43=1,1,0))</f>
        <v/>
      </c>
      <c r="AL43" s="70" t="str">
        <f t="shared" si="207"/>
        <v/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88"/>
      <c r="BB43" s="1"/>
      <c r="BC43" s="1"/>
      <c r="BD43" s="1"/>
      <c r="BE43" s="1"/>
      <c r="BF43" s="1"/>
      <c r="BG43" s="1"/>
      <c r="BH43" s="1"/>
      <c r="BI43" s="1"/>
    </row>
    <row r="44" ht="15.0" customHeight="1">
      <c r="A44" s="1"/>
      <c r="B44" s="2"/>
      <c r="C44" s="2"/>
      <c r="D44" s="12" t="s">
        <v>93</v>
      </c>
      <c r="E44" s="12" t="str">
        <f>BA46</f>
        <v>Calmon (DAL)</v>
      </c>
      <c r="F44" s="83" t="s">
        <v>115</v>
      </c>
      <c r="G44" s="56">
        <f t="shared" ref="G44:G45" si="212">IF(F44="*",0.1,0)</f>
        <v>0.1</v>
      </c>
      <c r="H44" s="62">
        <v>6.0</v>
      </c>
      <c r="I44" s="63" t="s">
        <v>94</v>
      </c>
      <c r="J44" s="62">
        <v>8.0</v>
      </c>
      <c r="K44" s="56">
        <f t="shared" ref="K44:K45" si="213">IF(L44="*",0.1,0)</f>
        <v>0</v>
      </c>
      <c r="L44" s="83"/>
      <c r="M44" s="12" t="str">
        <f>BA50</f>
        <v>Marcante (CMSP)</v>
      </c>
      <c r="N44" s="2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"/>
      <c r="AA44" s="2"/>
      <c r="AB44" s="1"/>
      <c r="AC44" s="69">
        <f t="shared" si="7"/>
        <v>6</v>
      </c>
      <c r="AD44" s="70">
        <f t="shared" si="8"/>
        <v>8</v>
      </c>
      <c r="AE44" s="69">
        <f t="shared" si="9"/>
        <v>0</v>
      </c>
      <c r="AF44" s="70">
        <f t="shared" si="10"/>
        <v>3</v>
      </c>
      <c r="AG44" s="69">
        <f t="shared" ref="AG44:AH44" si="208">IF(AE44="","",IF(AE44=3,1,0))</f>
        <v>0</v>
      </c>
      <c r="AH44" s="70">
        <f t="shared" si="208"/>
        <v>1</v>
      </c>
      <c r="AI44" s="69">
        <f t="shared" ref="AI44:AJ44" si="209">IF(AE44="","",IF(AE44=0,1,0))</f>
        <v>1</v>
      </c>
      <c r="AJ44" s="70">
        <f t="shared" si="209"/>
        <v>0</v>
      </c>
      <c r="AK44" s="69">
        <f t="shared" ref="AK44:AL44" si="210">IF(AE44="","",IF(AE44=1,1,0))</f>
        <v>0</v>
      </c>
      <c r="AL44" s="70">
        <f t="shared" si="210"/>
        <v>0</v>
      </c>
      <c r="AM44" s="1"/>
      <c r="AN44" s="1" t="s">
        <v>125</v>
      </c>
      <c r="AO44" s="1" t="str">
        <f t="shared" ref="AO44:AW44" si="211">BA9</f>
        <v>Bernardo (DAL)</v>
      </c>
      <c r="AP44" s="1">
        <f t="shared" si="211"/>
        <v>4</v>
      </c>
      <c r="AQ44" s="1">
        <f t="shared" si="211"/>
        <v>1</v>
      </c>
      <c r="AR44" s="1">
        <f t="shared" si="211"/>
        <v>1</v>
      </c>
      <c r="AS44" s="1">
        <f t="shared" si="211"/>
        <v>1</v>
      </c>
      <c r="AT44" s="1">
        <f t="shared" si="211"/>
        <v>-3</v>
      </c>
      <c r="AU44" s="1">
        <f t="shared" si="211"/>
        <v>8</v>
      </c>
      <c r="AV44" s="1">
        <f t="shared" si="211"/>
        <v>11</v>
      </c>
      <c r="AW44" s="1">
        <f t="shared" si="211"/>
        <v>3</v>
      </c>
      <c r="AX44" s="1">
        <f>AZ9</f>
        <v>400970811</v>
      </c>
      <c r="AY44" s="1" t="str">
        <f t="shared" ref="AY44:AY46" si="218">AO44</f>
        <v>Bernardo (DAL)</v>
      </c>
      <c r="AZ44" s="1">
        <f>LARGE(AX44:AX46,1)</f>
        <v>400970811</v>
      </c>
      <c r="BA44" s="88" t="str">
        <f t="shared" ref="BA44:BA46" si="219">VLOOKUP(AZ44,$AX$44:$AY$46,2,0)</f>
        <v>Bernardo (DAL)</v>
      </c>
      <c r="BB44" s="1"/>
      <c r="BC44" s="1"/>
      <c r="BD44" s="1"/>
      <c r="BE44" s="1"/>
      <c r="BF44" s="1"/>
      <c r="BG44" s="1"/>
      <c r="BH44" s="1"/>
      <c r="BI44" s="1"/>
    </row>
    <row r="45" ht="15.0" customHeight="1">
      <c r="A45" s="1"/>
      <c r="B45" s="2"/>
      <c r="C45" s="2"/>
      <c r="D45" s="12" t="s">
        <v>96</v>
      </c>
      <c r="E45" s="12" t="str">
        <f>BA48</f>
        <v>Sancho (CMSP)</v>
      </c>
      <c r="F45" s="83" t="s">
        <v>115</v>
      </c>
      <c r="G45" s="56">
        <f t="shared" si="212"/>
        <v>0.1</v>
      </c>
      <c r="H45" s="62">
        <v>3.0</v>
      </c>
      <c r="I45" s="63" t="s">
        <v>94</v>
      </c>
      <c r="J45" s="62">
        <v>0.0</v>
      </c>
      <c r="K45" s="56">
        <f t="shared" si="213"/>
        <v>0</v>
      </c>
      <c r="L45" s="83"/>
      <c r="M45" s="12" t="str">
        <f>BA49</f>
        <v>Arthurzinho (CMSP)</v>
      </c>
      <c r="N45" s="2"/>
      <c r="O45" s="89" t="s">
        <v>126</v>
      </c>
      <c r="P45" s="52"/>
      <c r="Q45" s="52"/>
      <c r="R45" s="52"/>
      <c r="S45" s="52"/>
      <c r="T45" s="52"/>
      <c r="U45" s="52"/>
      <c r="V45" s="52"/>
      <c r="W45" s="52"/>
      <c r="X45" s="11"/>
      <c r="Y45" s="18"/>
      <c r="Z45" s="1"/>
      <c r="AA45" s="2"/>
      <c r="AB45" s="1"/>
      <c r="AC45" s="69">
        <f t="shared" si="7"/>
        <v>3</v>
      </c>
      <c r="AD45" s="70">
        <f t="shared" si="8"/>
        <v>0</v>
      </c>
      <c r="AE45" s="69">
        <f t="shared" si="9"/>
        <v>3</v>
      </c>
      <c r="AF45" s="70">
        <f t="shared" si="10"/>
        <v>0</v>
      </c>
      <c r="AG45" s="69">
        <f t="shared" ref="AG45:AH45" si="214">IF(AE45="","",IF(AE45=3,1,0))</f>
        <v>1</v>
      </c>
      <c r="AH45" s="70">
        <f t="shared" si="214"/>
        <v>0</v>
      </c>
      <c r="AI45" s="69">
        <f t="shared" ref="AI45:AJ45" si="215">IF(AE45="","",IF(AE45=0,1,0))</f>
        <v>0</v>
      </c>
      <c r="AJ45" s="70">
        <f t="shared" si="215"/>
        <v>1</v>
      </c>
      <c r="AK45" s="69">
        <f t="shared" ref="AK45:AL45" si="216">IF(AE45="","",IF(AE45=1,1,0))</f>
        <v>0</v>
      </c>
      <c r="AL45" s="70">
        <f t="shared" si="216"/>
        <v>0</v>
      </c>
      <c r="AM45" s="1"/>
      <c r="AN45" s="1" t="s">
        <v>127</v>
      </c>
      <c r="AO45" s="1" t="str">
        <f t="shared" ref="AO45:AW45" si="217">BA14</f>
        <v>Calmon (DAL)</v>
      </c>
      <c r="AP45" s="1">
        <f t="shared" si="217"/>
        <v>3</v>
      </c>
      <c r="AQ45" s="1">
        <f t="shared" si="217"/>
        <v>1</v>
      </c>
      <c r="AR45" s="1">
        <f t="shared" si="217"/>
        <v>0</v>
      </c>
      <c r="AS45" s="1">
        <f t="shared" si="217"/>
        <v>2</v>
      </c>
      <c r="AT45" s="1">
        <f t="shared" si="217"/>
        <v>-4</v>
      </c>
      <c r="AU45" s="1">
        <f t="shared" si="217"/>
        <v>10</v>
      </c>
      <c r="AV45" s="1">
        <f t="shared" si="217"/>
        <v>14</v>
      </c>
      <c r="AW45" s="1">
        <f t="shared" si="217"/>
        <v>3</v>
      </c>
      <c r="AX45" s="1">
        <f>AZ14</f>
        <v>300961014</v>
      </c>
      <c r="AY45" s="1" t="str">
        <f t="shared" si="218"/>
        <v>Calmon (DAL)</v>
      </c>
      <c r="AZ45" s="1">
        <f>LARGE(AX44:AX46,2)</f>
        <v>300991112</v>
      </c>
      <c r="BA45" s="90" t="str">
        <f t="shared" si="219"/>
        <v>Ivan Leite (CMSP)</v>
      </c>
      <c r="BB45" s="1"/>
      <c r="BC45" s="1"/>
      <c r="BD45" s="1"/>
      <c r="BE45" s="1"/>
      <c r="BF45" s="1"/>
      <c r="BG45" s="1"/>
      <c r="BH45" s="1"/>
      <c r="BI45" s="1"/>
    </row>
    <row r="46" ht="15.0" customHeight="1">
      <c r="A46" s="1"/>
      <c r="B46" s="2"/>
      <c r="C46" s="2"/>
      <c r="D46" s="18"/>
      <c r="E46" s="18"/>
      <c r="F46" s="55"/>
      <c r="G46" s="56"/>
      <c r="H46" s="18"/>
      <c r="I46" s="18"/>
      <c r="J46" s="18"/>
      <c r="K46" s="56"/>
      <c r="L46" s="55"/>
      <c r="M46" s="18"/>
      <c r="N46" s="2"/>
      <c r="O46" s="57" t="s">
        <v>78</v>
      </c>
      <c r="P46" s="57" t="s">
        <v>128</v>
      </c>
      <c r="Q46" s="58" t="s">
        <v>79</v>
      </c>
      <c r="R46" s="57" t="s">
        <v>80</v>
      </c>
      <c r="S46" s="58" t="s">
        <v>81</v>
      </c>
      <c r="T46" s="57" t="s">
        <v>82</v>
      </c>
      <c r="U46" s="58" t="s">
        <v>83</v>
      </c>
      <c r="V46" s="57" t="s">
        <v>84</v>
      </c>
      <c r="W46" s="58" t="s">
        <v>85</v>
      </c>
      <c r="X46" s="57" t="s">
        <v>86</v>
      </c>
      <c r="Y46" s="18"/>
      <c r="Z46" s="1"/>
      <c r="AA46" s="2"/>
      <c r="AB46" s="1"/>
      <c r="AC46" s="69" t="str">
        <f t="shared" si="7"/>
        <v/>
      </c>
      <c r="AD46" s="70" t="str">
        <f t="shared" si="8"/>
        <v/>
      </c>
      <c r="AE46" s="69" t="str">
        <f t="shared" si="9"/>
        <v/>
      </c>
      <c r="AF46" s="70" t="str">
        <f t="shared" si="10"/>
        <v/>
      </c>
      <c r="AG46" s="69" t="str">
        <f t="shared" ref="AG46:AH46" si="220">IF(AE46="","",IF(AE46=3,1,0))</f>
        <v/>
      </c>
      <c r="AH46" s="70" t="str">
        <f t="shared" si="220"/>
        <v/>
      </c>
      <c r="AI46" s="69" t="str">
        <f t="shared" ref="AI46:AJ46" si="221">IF(AE46="","",IF(AE46=0,1,0))</f>
        <v/>
      </c>
      <c r="AJ46" s="70" t="str">
        <f t="shared" si="221"/>
        <v/>
      </c>
      <c r="AK46" s="69" t="str">
        <f t="shared" ref="AK46:AL46" si="222">IF(AE46="","",IF(AE46=1,1,0))</f>
        <v/>
      </c>
      <c r="AL46" s="70" t="str">
        <f t="shared" si="222"/>
        <v/>
      </c>
      <c r="AM46" s="1"/>
      <c r="AN46" s="1" t="s">
        <v>129</v>
      </c>
      <c r="AO46" s="1" t="str">
        <f t="shared" ref="AO46:AW46" si="223">BA19</f>
        <v>Ivan Leite (CMSP)</v>
      </c>
      <c r="AP46" s="1">
        <f t="shared" si="223"/>
        <v>3</v>
      </c>
      <c r="AQ46" s="1">
        <f t="shared" si="223"/>
        <v>1</v>
      </c>
      <c r="AR46" s="1">
        <f t="shared" si="223"/>
        <v>0</v>
      </c>
      <c r="AS46" s="1">
        <f t="shared" si="223"/>
        <v>2</v>
      </c>
      <c r="AT46" s="1">
        <f t="shared" si="223"/>
        <v>-1</v>
      </c>
      <c r="AU46" s="1">
        <f t="shared" si="223"/>
        <v>11</v>
      </c>
      <c r="AV46" s="1">
        <f t="shared" si="223"/>
        <v>12</v>
      </c>
      <c r="AW46" s="1">
        <f t="shared" si="223"/>
        <v>3</v>
      </c>
      <c r="AX46" s="1">
        <f>AZ19</f>
        <v>300991112</v>
      </c>
      <c r="AY46" s="1" t="str">
        <f t="shared" si="218"/>
        <v>Ivan Leite (CMSP)</v>
      </c>
      <c r="AZ46" s="1">
        <f>LARGE(AX44:AX46,3)</f>
        <v>300961014</v>
      </c>
      <c r="BA46" s="91" t="str">
        <f t="shared" si="219"/>
        <v>Calmon (DAL)</v>
      </c>
      <c r="BB46" s="1"/>
      <c r="BC46" s="1"/>
      <c r="BD46" s="1"/>
      <c r="BE46" s="1"/>
      <c r="BF46" s="1"/>
      <c r="BG46" s="1"/>
      <c r="BH46" s="1"/>
      <c r="BI46" s="1"/>
    </row>
    <row r="47" ht="15.0" customHeight="1">
      <c r="A47" s="1"/>
      <c r="B47" s="2"/>
      <c r="C47" s="2"/>
      <c r="D47" s="53" t="s">
        <v>76</v>
      </c>
      <c r="E47" s="82" t="s">
        <v>130</v>
      </c>
      <c r="F47" s="52"/>
      <c r="G47" s="52"/>
      <c r="H47" s="52"/>
      <c r="I47" s="52"/>
      <c r="J47" s="52"/>
      <c r="K47" s="52"/>
      <c r="L47" s="52"/>
      <c r="M47" s="11"/>
      <c r="N47" s="2"/>
      <c r="O47" s="92" t="s">
        <v>95</v>
      </c>
      <c r="P47" s="93" t="str">
        <f>IF((H49+G49)&gt;(J49+K49),E49,M49)</f>
        <v>Perrotti (SEP)</v>
      </c>
      <c r="Q47" s="94">
        <f t="shared" ref="Q47:Q50" si="227">VLOOKUP(P47,$BA$56:$BB$69,2,0)</f>
        <v>13</v>
      </c>
      <c r="R47" s="94">
        <f t="shared" ref="R47:R50" si="228">VLOOKUP(P47,$BA$56:$BC$69,3,0)</f>
        <v>4</v>
      </c>
      <c r="S47" s="94">
        <f t="shared" ref="S47:S50" si="229">VLOOKUP(P47,$BA$56:$BD$69,4,0)</f>
        <v>1</v>
      </c>
      <c r="T47" s="94">
        <f t="shared" ref="T47:T50" si="230">VLOOKUP(P47,$BA$56:$BE$69,5,0)</f>
        <v>0</v>
      </c>
      <c r="U47" s="94">
        <f t="shared" ref="U47:U50" si="231">VLOOKUP(P47,$BA$56:$BF$69,6,0)</f>
        <v>10</v>
      </c>
      <c r="V47" s="94">
        <f t="shared" ref="V47:V50" si="232">VLOOKUP(P47,$BA$56:$BG$69,7,0)</f>
        <v>22</v>
      </c>
      <c r="W47" s="94">
        <f t="shared" ref="W47:W50" si="233">VLOOKUP(P47,$BA$56:$BH$69,8,0)</f>
        <v>12</v>
      </c>
      <c r="X47" s="94">
        <f t="shared" ref="X47:X50" si="234">VLOOKUP(P47,$BA$56:$BI$69,9,0)</f>
        <v>5</v>
      </c>
      <c r="Y47" s="18"/>
      <c r="Z47" s="1"/>
      <c r="AA47" s="2"/>
      <c r="AB47" s="1"/>
      <c r="AC47" s="69" t="str">
        <f t="shared" si="7"/>
        <v/>
      </c>
      <c r="AD47" s="70" t="str">
        <f t="shared" si="8"/>
        <v/>
      </c>
      <c r="AE47" s="69" t="str">
        <f t="shared" si="9"/>
        <v/>
      </c>
      <c r="AF47" s="70" t="str">
        <f t="shared" si="10"/>
        <v/>
      </c>
      <c r="AG47" s="69" t="str">
        <f t="shared" ref="AG47:AH47" si="224">IF(AE47="","",IF(AE47=3,1,0))</f>
        <v/>
      </c>
      <c r="AH47" s="70" t="str">
        <f t="shared" si="224"/>
        <v/>
      </c>
      <c r="AI47" s="69" t="str">
        <f t="shared" ref="AI47:AJ47" si="225">IF(AE47="","",IF(AE47=0,1,0))</f>
        <v/>
      </c>
      <c r="AJ47" s="70" t="str">
        <f t="shared" si="225"/>
        <v/>
      </c>
      <c r="AK47" s="69" t="str">
        <f t="shared" ref="AK47:AL47" si="226">IF(AE47="","",IF(AE47=1,1,0))</f>
        <v/>
      </c>
      <c r="AL47" s="70" t="str">
        <f t="shared" si="226"/>
        <v/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95"/>
      <c r="BB47" s="1"/>
      <c r="BC47" s="1"/>
      <c r="BD47" s="1"/>
      <c r="BE47" s="1"/>
      <c r="BF47" s="1"/>
      <c r="BG47" s="1"/>
      <c r="BH47" s="1"/>
      <c r="BI47" s="1"/>
    </row>
    <row r="48" ht="15.0" customHeight="1">
      <c r="A48" s="1"/>
      <c r="B48" s="2"/>
      <c r="C48" s="2"/>
      <c r="D48" s="18"/>
      <c r="E48" s="18"/>
      <c r="F48" s="55"/>
      <c r="G48" s="56"/>
      <c r="H48" s="18"/>
      <c r="I48" s="18"/>
      <c r="J48" s="18"/>
      <c r="K48" s="56"/>
      <c r="L48" s="55"/>
      <c r="M48" s="18"/>
      <c r="N48" s="2"/>
      <c r="O48" s="92" t="s">
        <v>97</v>
      </c>
      <c r="P48" s="93" t="str">
        <f>IF(P47=E49,M49,E49)</f>
        <v>Neto (CMSP)</v>
      </c>
      <c r="Q48" s="94">
        <f t="shared" si="227"/>
        <v>8</v>
      </c>
      <c r="R48" s="94">
        <f t="shared" si="228"/>
        <v>2</v>
      </c>
      <c r="S48" s="94">
        <f t="shared" si="229"/>
        <v>2</v>
      </c>
      <c r="T48" s="94">
        <f t="shared" si="230"/>
        <v>1</v>
      </c>
      <c r="U48" s="94">
        <f t="shared" si="231"/>
        <v>5</v>
      </c>
      <c r="V48" s="94">
        <f t="shared" si="232"/>
        <v>24</v>
      </c>
      <c r="W48" s="94">
        <f t="shared" si="233"/>
        <v>19</v>
      </c>
      <c r="X48" s="94">
        <f t="shared" si="234"/>
        <v>5</v>
      </c>
      <c r="Y48" s="18"/>
      <c r="Z48" s="1"/>
      <c r="AA48" s="2"/>
      <c r="AB48" s="1"/>
      <c r="AC48" s="69" t="str">
        <f t="shared" si="7"/>
        <v/>
      </c>
      <c r="AD48" s="70" t="str">
        <f t="shared" si="8"/>
        <v/>
      </c>
      <c r="AE48" s="69" t="str">
        <f t="shared" si="9"/>
        <v/>
      </c>
      <c r="AF48" s="70" t="str">
        <f t="shared" si="10"/>
        <v/>
      </c>
      <c r="AG48" s="69" t="str">
        <f t="shared" ref="AG48:AH48" si="235">IF(AE48="","",IF(AE48=3,1,0))</f>
        <v/>
      </c>
      <c r="AH48" s="70" t="str">
        <f t="shared" si="235"/>
        <v/>
      </c>
      <c r="AI48" s="69" t="str">
        <f t="shared" ref="AI48:AJ48" si="236">IF(AE48="","",IF(AE48=0,1,0))</f>
        <v/>
      </c>
      <c r="AJ48" s="70" t="str">
        <f t="shared" si="236"/>
        <v/>
      </c>
      <c r="AK48" s="69" t="str">
        <f t="shared" ref="AK48:AL48" si="237">IF(AE48="","",IF(AE48=1,1,0))</f>
        <v/>
      </c>
      <c r="AL48" s="70" t="str">
        <f t="shared" si="237"/>
        <v/>
      </c>
      <c r="AM48" s="1"/>
      <c r="AN48" s="1" t="s">
        <v>131</v>
      </c>
      <c r="AO48" s="1" t="str">
        <f t="shared" ref="AO48:AW48" si="238">BA10</f>
        <v>Sancho (CMSP)</v>
      </c>
      <c r="AP48" s="1">
        <f t="shared" si="238"/>
        <v>0</v>
      </c>
      <c r="AQ48" s="1">
        <f t="shared" si="238"/>
        <v>0</v>
      </c>
      <c r="AR48" s="1">
        <f t="shared" si="238"/>
        <v>0</v>
      </c>
      <c r="AS48" s="1">
        <f t="shared" si="238"/>
        <v>3</v>
      </c>
      <c r="AT48" s="1">
        <f t="shared" si="238"/>
        <v>-6</v>
      </c>
      <c r="AU48" s="1">
        <f t="shared" si="238"/>
        <v>7</v>
      </c>
      <c r="AV48" s="1">
        <f t="shared" si="238"/>
        <v>13</v>
      </c>
      <c r="AW48" s="1">
        <f t="shared" si="238"/>
        <v>3</v>
      </c>
      <c r="AX48" s="1">
        <f>AZ10</f>
        <v>-59286.997</v>
      </c>
      <c r="AY48" s="1" t="str">
        <f t="shared" ref="AY48:AY50" si="243">AO48</f>
        <v>Sancho (CMSP)</v>
      </c>
      <c r="AZ48" s="1">
        <f>LARGE(AX48:AX50,1)</f>
        <v>-59286.997</v>
      </c>
      <c r="BA48" s="95" t="str">
        <f t="shared" ref="BA48:BA50" si="244">VLOOKUP(AZ48,$AX$48:$AY$50,2,0)</f>
        <v>Sancho (CMSP)</v>
      </c>
      <c r="BB48" s="1"/>
      <c r="BC48" s="1"/>
      <c r="BD48" s="1"/>
      <c r="BE48" s="1"/>
      <c r="BF48" s="1"/>
      <c r="BG48" s="1"/>
      <c r="BH48" s="1"/>
      <c r="BI48" s="1"/>
    </row>
    <row r="49" ht="15.0" customHeight="1">
      <c r="A49" s="1"/>
      <c r="B49" s="2"/>
      <c r="C49" s="2"/>
      <c r="D49" s="12" t="s">
        <v>104</v>
      </c>
      <c r="E49" s="12" t="str">
        <f>IF((H34+G34)&gt;(J34+K34),E34,M34)</f>
        <v>Perrotti (SEP)</v>
      </c>
      <c r="F49" s="83" t="s">
        <v>115</v>
      </c>
      <c r="G49" s="56">
        <f t="shared" ref="G49:G50" si="245">IF(F49="*",0.1,0)</f>
        <v>0.1</v>
      </c>
      <c r="H49" s="62">
        <v>6.0</v>
      </c>
      <c r="I49" s="63" t="s">
        <v>94</v>
      </c>
      <c r="J49" s="62">
        <v>2.0</v>
      </c>
      <c r="K49" s="56">
        <f t="shared" ref="K49:K50" si="246">IF(L49="*",0.1,0)</f>
        <v>0</v>
      </c>
      <c r="L49" s="83"/>
      <c r="M49" s="12" t="str">
        <f>IF((H35+G35)&gt;(J35+K35),E35,M35)</f>
        <v>Neto (CMSP)</v>
      </c>
      <c r="N49" s="2"/>
      <c r="O49" s="92" t="s">
        <v>99</v>
      </c>
      <c r="P49" s="93" t="str">
        <f>IF((H50+G50)&gt;(J50+K50),E50,M50)</f>
        <v>Vanno (SEP)</v>
      </c>
      <c r="Q49" s="94">
        <f t="shared" si="227"/>
        <v>11</v>
      </c>
      <c r="R49" s="94">
        <f t="shared" si="228"/>
        <v>3</v>
      </c>
      <c r="S49" s="94">
        <f t="shared" si="229"/>
        <v>2</v>
      </c>
      <c r="T49" s="94">
        <f t="shared" si="230"/>
        <v>0</v>
      </c>
      <c r="U49" s="94">
        <f t="shared" si="231"/>
        <v>11</v>
      </c>
      <c r="V49" s="94">
        <f t="shared" si="232"/>
        <v>27</v>
      </c>
      <c r="W49" s="94">
        <f t="shared" si="233"/>
        <v>16</v>
      </c>
      <c r="X49" s="94">
        <f t="shared" si="234"/>
        <v>5</v>
      </c>
      <c r="Y49" s="18"/>
      <c r="Z49" s="1"/>
      <c r="AA49" s="2"/>
      <c r="AB49" s="1"/>
      <c r="AC49" s="69">
        <f t="shared" si="7"/>
        <v>6</v>
      </c>
      <c r="AD49" s="70">
        <f t="shared" si="8"/>
        <v>2</v>
      </c>
      <c r="AE49" s="69">
        <f t="shared" si="9"/>
        <v>3</v>
      </c>
      <c r="AF49" s="70">
        <f t="shared" si="10"/>
        <v>0</v>
      </c>
      <c r="AG49" s="69">
        <f t="shared" ref="AG49:AH49" si="239">IF(AE49="","",IF(AE49=3,1,0))</f>
        <v>1</v>
      </c>
      <c r="AH49" s="70">
        <f t="shared" si="239"/>
        <v>0</v>
      </c>
      <c r="AI49" s="69">
        <f t="shared" ref="AI49:AJ49" si="240">IF(AE49="","",IF(AE49=0,1,0))</f>
        <v>0</v>
      </c>
      <c r="AJ49" s="70">
        <f t="shared" si="240"/>
        <v>1</v>
      </c>
      <c r="AK49" s="69">
        <f t="shared" ref="AK49:AL49" si="241">IF(AE49="","",IF(AE49=1,1,0))</f>
        <v>0</v>
      </c>
      <c r="AL49" s="70">
        <f t="shared" si="241"/>
        <v>0</v>
      </c>
      <c r="AM49" s="1"/>
      <c r="AN49" s="1" t="s">
        <v>132</v>
      </c>
      <c r="AO49" s="1" t="str">
        <f t="shared" ref="AO49:AW49" si="242">BA15</f>
        <v>Marcante (CMSP)</v>
      </c>
      <c r="AP49" s="1">
        <f t="shared" si="242"/>
        <v>0</v>
      </c>
      <c r="AQ49" s="1">
        <f t="shared" si="242"/>
        <v>0</v>
      </c>
      <c r="AR49" s="1">
        <f t="shared" si="242"/>
        <v>0</v>
      </c>
      <c r="AS49" s="1">
        <f t="shared" si="242"/>
        <v>3</v>
      </c>
      <c r="AT49" s="1">
        <f t="shared" si="242"/>
        <v>-12</v>
      </c>
      <c r="AU49" s="1">
        <f t="shared" si="242"/>
        <v>7</v>
      </c>
      <c r="AV49" s="1">
        <f t="shared" si="242"/>
        <v>19</v>
      </c>
      <c r="AW49" s="1">
        <f t="shared" si="242"/>
        <v>3</v>
      </c>
      <c r="AX49" s="1">
        <f>AZ15</f>
        <v>-119280.996</v>
      </c>
      <c r="AY49" s="1" t="str">
        <f t="shared" si="243"/>
        <v>Marcante (CMSP)</v>
      </c>
      <c r="AZ49" s="1">
        <f>LARGE(AX48:AX50,2)</f>
        <v>-89990.996</v>
      </c>
      <c r="BA49" s="95" t="str">
        <f t="shared" si="244"/>
        <v>Arthurzinho (CMSP)</v>
      </c>
      <c r="BB49" s="1"/>
      <c r="BC49" s="1"/>
      <c r="BD49" s="1"/>
      <c r="BE49" s="1"/>
      <c r="BF49" s="1"/>
      <c r="BG49" s="1"/>
      <c r="BH49" s="1"/>
      <c r="BI49" s="1"/>
    </row>
    <row r="50" ht="15.0" customHeight="1">
      <c r="A50" s="1"/>
      <c r="B50" s="2"/>
      <c r="C50" s="2"/>
      <c r="D50" s="12" t="s">
        <v>102</v>
      </c>
      <c r="E50" s="12" t="str">
        <f>IF(E49=E34,M34,E34)</f>
        <v>Feola (SEP)</v>
      </c>
      <c r="F50" s="83" t="s">
        <v>115</v>
      </c>
      <c r="G50" s="56">
        <f t="shared" si="245"/>
        <v>0.1</v>
      </c>
      <c r="H50" s="62">
        <v>6.0</v>
      </c>
      <c r="I50" s="63" t="s">
        <v>94</v>
      </c>
      <c r="J50" s="62">
        <v>9.0</v>
      </c>
      <c r="K50" s="56">
        <f t="shared" si="246"/>
        <v>0</v>
      </c>
      <c r="L50" s="83"/>
      <c r="M50" s="12" t="str">
        <f>IF(M49=E35,M35,E35)</f>
        <v>Vanno (SEP)</v>
      </c>
      <c r="N50" s="2"/>
      <c r="O50" s="92" t="s">
        <v>101</v>
      </c>
      <c r="P50" s="93" t="str">
        <f>IF(P49=E50,M50,E50)</f>
        <v>Feola (SEP)</v>
      </c>
      <c r="Q50" s="94">
        <f t="shared" si="227"/>
        <v>8</v>
      </c>
      <c r="R50" s="94">
        <f t="shared" si="228"/>
        <v>2</v>
      </c>
      <c r="S50" s="94">
        <f t="shared" si="229"/>
        <v>2</v>
      </c>
      <c r="T50" s="94">
        <f t="shared" si="230"/>
        <v>1</v>
      </c>
      <c r="U50" s="94">
        <f t="shared" si="231"/>
        <v>4</v>
      </c>
      <c r="V50" s="94">
        <f t="shared" si="232"/>
        <v>24</v>
      </c>
      <c r="W50" s="94">
        <f t="shared" si="233"/>
        <v>20</v>
      </c>
      <c r="X50" s="94">
        <f t="shared" si="234"/>
        <v>5</v>
      </c>
      <c r="Y50" s="18"/>
      <c r="Z50" s="1"/>
      <c r="AA50" s="2"/>
      <c r="AB50" s="1"/>
      <c r="AC50" s="69">
        <f t="shared" si="7"/>
        <v>6</v>
      </c>
      <c r="AD50" s="70">
        <f t="shared" si="8"/>
        <v>9</v>
      </c>
      <c r="AE50" s="69">
        <f t="shared" si="9"/>
        <v>0</v>
      </c>
      <c r="AF50" s="70">
        <f t="shared" si="10"/>
        <v>3</v>
      </c>
      <c r="AG50" s="69">
        <f t="shared" ref="AG50:AH50" si="247">IF(AE50="","",IF(AE50=3,1,0))</f>
        <v>0</v>
      </c>
      <c r="AH50" s="70">
        <f t="shared" si="247"/>
        <v>1</v>
      </c>
      <c r="AI50" s="69">
        <f t="shared" ref="AI50:AJ50" si="248">IF(AE50="","",IF(AE50=0,1,0))</f>
        <v>1</v>
      </c>
      <c r="AJ50" s="70">
        <f t="shared" si="248"/>
        <v>0</v>
      </c>
      <c r="AK50" s="69">
        <f t="shared" ref="AK50:AL50" si="249">IF(AE50="","",IF(AE50=1,1,0))</f>
        <v>0</v>
      </c>
      <c r="AL50" s="70">
        <f t="shared" si="249"/>
        <v>0</v>
      </c>
      <c r="AM50" s="1"/>
      <c r="AN50" s="1" t="s">
        <v>133</v>
      </c>
      <c r="AO50" s="1" t="str">
        <f t="shared" ref="AO50:AW50" si="250">BA20</f>
        <v>Arthurzinho (CMSP)</v>
      </c>
      <c r="AP50" s="1">
        <f t="shared" si="250"/>
        <v>0</v>
      </c>
      <c r="AQ50" s="1">
        <f t="shared" si="250"/>
        <v>0</v>
      </c>
      <c r="AR50" s="1">
        <f t="shared" si="250"/>
        <v>0</v>
      </c>
      <c r="AS50" s="1">
        <f t="shared" si="250"/>
        <v>3</v>
      </c>
      <c r="AT50" s="1">
        <f t="shared" si="250"/>
        <v>-9</v>
      </c>
      <c r="AU50" s="1">
        <f t="shared" si="250"/>
        <v>0</v>
      </c>
      <c r="AV50" s="1">
        <f t="shared" si="250"/>
        <v>9</v>
      </c>
      <c r="AW50" s="1">
        <f t="shared" si="250"/>
        <v>3</v>
      </c>
      <c r="AX50" s="1">
        <f>AZ20</f>
        <v>-89990.996</v>
      </c>
      <c r="AY50" s="1" t="str">
        <f t="shared" si="243"/>
        <v>Arthurzinho (CMSP)</v>
      </c>
      <c r="AZ50" s="1">
        <f>LARGE(AX48:AX50,3)</f>
        <v>-119280.996</v>
      </c>
      <c r="BA50" s="96" t="str">
        <f t="shared" si="244"/>
        <v>Marcante (CMSP)</v>
      </c>
      <c r="BB50" s="1"/>
      <c r="BC50" s="1"/>
      <c r="BD50" s="1"/>
      <c r="BE50" s="1"/>
      <c r="BF50" s="1"/>
      <c r="BG50" s="1"/>
      <c r="BH50" s="1"/>
      <c r="BI50" s="1"/>
    </row>
    <row r="51" ht="15.0" customHeight="1">
      <c r="A51" s="1"/>
      <c r="B51" s="2"/>
      <c r="C51" s="2"/>
      <c r="D51" s="18"/>
      <c r="E51" s="18"/>
      <c r="F51" s="55"/>
      <c r="G51" s="56"/>
      <c r="H51" s="97"/>
      <c r="I51" s="97"/>
      <c r="J51" s="97"/>
      <c r="K51" s="98"/>
      <c r="L51" s="99"/>
      <c r="M51" s="18"/>
      <c r="N51" s="2"/>
      <c r="O51" s="18"/>
      <c r="P51" s="100"/>
      <c r="Q51" s="94"/>
      <c r="R51" s="94"/>
      <c r="S51" s="94"/>
      <c r="T51" s="94"/>
      <c r="U51" s="94"/>
      <c r="V51" s="94"/>
      <c r="W51" s="94"/>
      <c r="X51" s="18"/>
      <c r="Y51" s="18"/>
      <c r="Z51" s="1"/>
      <c r="AA51" s="2"/>
      <c r="AB51" s="1"/>
      <c r="AC51" s="69" t="str">
        <f t="shared" si="7"/>
        <v/>
      </c>
      <c r="AD51" s="70" t="str">
        <f t="shared" si="8"/>
        <v/>
      </c>
      <c r="AE51" s="69" t="str">
        <f t="shared" si="9"/>
        <v/>
      </c>
      <c r="AF51" s="70" t="str">
        <f t="shared" si="10"/>
        <v/>
      </c>
      <c r="AG51" s="69" t="str">
        <f t="shared" ref="AG51:AH51" si="251">IF(AE51="","",IF(AE51=3,1,0))</f>
        <v/>
      </c>
      <c r="AH51" s="70" t="str">
        <f t="shared" si="251"/>
        <v/>
      </c>
      <c r="AI51" s="69" t="str">
        <f t="shared" ref="AI51:AJ51" si="252">IF(AE51="","",IF(AE51=0,1,0))</f>
        <v/>
      </c>
      <c r="AJ51" s="70" t="str">
        <f t="shared" si="252"/>
        <v/>
      </c>
      <c r="AK51" s="69" t="str">
        <f t="shared" ref="AK51:AL51" si="253">IF(AE51="","",IF(AE51=1,1,0))</f>
        <v/>
      </c>
      <c r="AL51" s="70" t="str">
        <f t="shared" si="253"/>
        <v/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ht="15.0" customHeight="1">
      <c r="A52" s="1"/>
      <c r="B52" s="2"/>
      <c r="C52" s="2"/>
      <c r="D52" s="53" t="s">
        <v>76</v>
      </c>
      <c r="E52" s="82" t="s">
        <v>134</v>
      </c>
      <c r="F52" s="52"/>
      <c r="G52" s="52"/>
      <c r="H52" s="52"/>
      <c r="I52" s="52"/>
      <c r="J52" s="52"/>
      <c r="K52" s="52"/>
      <c r="L52" s="52"/>
      <c r="M52" s="11"/>
      <c r="N52" s="2"/>
      <c r="O52" s="92" t="s">
        <v>107</v>
      </c>
      <c r="P52" s="93" t="str">
        <f>IF((H54+G54)&gt;(J54+K54),E54,M54)</f>
        <v>Rafael Santos (CMSP)</v>
      </c>
      <c r="Q52" s="94">
        <f t="shared" ref="Q52:Q55" si="257">VLOOKUP(P52,$BA$56:$BB$69,2,0)</f>
        <v>9</v>
      </c>
      <c r="R52" s="94">
        <f t="shared" ref="R52:R55" si="258">VLOOKUP(P52,$BA$56:$BC$69,3,0)</f>
        <v>2</v>
      </c>
      <c r="S52" s="94">
        <f t="shared" ref="S52:S55" si="259">VLOOKUP(P52,$BA$56:$BD$69,4,0)</f>
        <v>3</v>
      </c>
      <c r="T52" s="94">
        <f t="shared" ref="T52:T55" si="260">VLOOKUP(P52,$BA$56:$BE$69,5,0)</f>
        <v>0</v>
      </c>
      <c r="U52" s="94">
        <f t="shared" ref="U52:U55" si="261">VLOOKUP(P52,$BA$56:$BF$69,6,0)</f>
        <v>6</v>
      </c>
      <c r="V52" s="94">
        <f t="shared" ref="V52:V55" si="262">VLOOKUP(P52,$BA$56:$BG$69,7,0)</f>
        <v>15</v>
      </c>
      <c r="W52" s="94">
        <f t="shared" ref="W52:W55" si="263">VLOOKUP(P52,$BA$56:$BH$69,8,0)</f>
        <v>9</v>
      </c>
      <c r="X52" s="94">
        <f t="shared" ref="X52:X55" si="264">VLOOKUP(P52,$BA$56:$BI$69,9,0)</f>
        <v>5</v>
      </c>
      <c r="Y52" s="18"/>
      <c r="Z52" s="1"/>
      <c r="AA52" s="2"/>
      <c r="AB52" s="1"/>
      <c r="AC52" s="69" t="str">
        <f t="shared" si="7"/>
        <v/>
      </c>
      <c r="AD52" s="70" t="str">
        <f t="shared" si="8"/>
        <v/>
      </c>
      <c r="AE52" s="69" t="str">
        <f t="shared" si="9"/>
        <v/>
      </c>
      <c r="AF52" s="70" t="str">
        <f t="shared" si="10"/>
        <v/>
      </c>
      <c r="AG52" s="69" t="str">
        <f t="shared" ref="AG52:AH52" si="254">IF(AE52="","",IF(AE52=3,1,0))</f>
        <v/>
      </c>
      <c r="AH52" s="70" t="str">
        <f t="shared" si="254"/>
        <v/>
      </c>
      <c r="AI52" s="69" t="str">
        <f t="shared" ref="AI52:AJ52" si="255">IF(AE52="","",IF(AE52=0,1,0))</f>
        <v/>
      </c>
      <c r="AJ52" s="70" t="str">
        <f t="shared" si="255"/>
        <v/>
      </c>
      <c r="AK52" s="69" t="str">
        <f t="shared" ref="AK52:AL52" si="256">IF(AE52="","",IF(AE52=1,1,0))</f>
        <v/>
      </c>
      <c r="AL52" s="70" t="str">
        <f t="shared" si="256"/>
        <v/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ht="15.0" customHeight="1">
      <c r="A53" s="1"/>
      <c r="B53" s="2"/>
      <c r="C53" s="2"/>
      <c r="D53" s="18"/>
      <c r="E53" s="18"/>
      <c r="F53" s="55"/>
      <c r="G53" s="56"/>
      <c r="H53" s="18"/>
      <c r="I53" s="18"/>
      <c r="J53" s="18"/>
      <c r="K53" s="56"/>
      <c r="L53" s="55"/>
      <c r="M53" s="18"/>
      <c r="N53" s="2"/>
      <c r="O53" s="92" t="s">
        <v>108</v>
      </c>
      <c r="P53" s="93" t="str">
        <f>IF(P52=E54,M54,E54)</f>
        <v>Ivan Leite (CMSP)</v>
      </c>
      <c r="Q53" s="94">
        <f t="shared" si="257"/>
        <v>6</v>
      </c>
      <c r="R53" s="94">
        <f t="shared" si="258"/>
        <v>2</v>
      </c>
      <c r="S53" s="94">
        <f t="shared" si="259"/>
        <v>0</v>
      </c>
      <c r="T53" s="94">
        <f t="shared" si="260"/>
        <v>3</v>
      </c>
      <c r="U53" s="94">
        <f t="shared" si="261"/>
        <v>-4</v>
      </c>
      <c r="V53" s="94">
        <f t="shared" si="262"/>
        <v>17</v>
      </c>
      <c r="W53" s="94">
        <f t="shared" si="263"/>
        <v>21</v>
      </c>
      <c r="X53" s="94">
        <f t="shared" si="264"/>
        <v>5</v>
      </c>
      <c r="Y53" s="18"/>
      <c r="Z53" s="1"/>
      <c r="AA53" s="2"/>
      <c r="AB53" s="1"/>
      <c r="AC53" s="69" t="str">
        <f t="shared" si="7"/>
        <v/>
      </c>
      <c r="AD53" s="70" t="str">
        <f t="shared" si="8"/>
        <v/>
      </c>
      <c r="AE53" s="69" t="str">
        <f t="shared" si="9"/>
        <v/>
      </c>
      <c r="AF53" s="70" t="str">
        <f t="shared" si="10"/>
        <v/>
      </c>
      <c r="AG53" s="69" t="str">
        <f t="shared" ref="AG53:AH53" si="265">IF(AE53="","",IF(AE53=3,1,0))</f>
        <v/>
      </c>
      <c r="AH53" s="70" t="str">
        <f t="shared" si="265"/>
        <v/>
      </c>
      <c r="AI53" s="69" t="str">
        <f t="shared" ref="AI53:AJ53" si="266">IF(AE53="","",IF(AE53=0,1,0))</f>
        <v/>
      </c>
      <c r="AJ53" s="70" t="str">
        <f t="shared" si="266"/>
        <v/>
      </c>
      <c r="AK53" s="69" t="str">
        <f t="shared" ref="AK53:AL53" si="267">IF(AE53="","",IF(AE53=1,1,0))</f>
        <v/>
      </c>
      <c r="AL53" s="70" t="str">
        <f t="shared" si="267"/>
        <v/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ht="15.0" customHeight="1">
      <c r="A54" s="1"/>
      <c r="B54" s="2"/>
      <c r="C54" s="2"/>
      <c r="D54" s="12" t="s">
        <v>93</v>
      </c>
      <c r="E54" s="12" t="str">
        <f>IF((H39+G39)&gt;(J39+K39),E39,M39)</f>
        <v>Ivan Leite (CMSP)</v>
      </c>
      <c r="F54" s="83" t="s">
        <v>115</v>
      </c>
      <c r="G54" s="56">
        <f t="shared" ref="G54:G55" si="271">IF(F54="*",0.1,0)</f>
        <v>0.1</v>
      </c>
      <c r="H54" s="62">
        <v>0.0</v>
      </c>
      <c r="I54" s="63" t="s">
        <v>94</v>
      </c>
      <c r="J54" s="62">
        <v>5.0</v>
      </c>
      <c r="K54" s="56">
        <f t="shared" ref="K54:K55" si="272">IF(L54="*",0.1,0)</f>
        <v>0</v>
      </c>
      <c r="L54" s="83"/>
      <c r="M54" s="12" t="str">
        <f>IF((H40+G40)&gt;(J40+K40),E40,M40)</f>
        <v>Rafael Santos (CMSP)</v>
      </c>
      <c r="N54" s="2"/>
      <c r="O54" s="92" t="s">
        <v>109</v>
      </c>
      <c r="P54" s="93" t="str">
        <f>IF((H55+G55)&gt;(J55+K55),E55,M55)</f>
        <v>Francisco Jr (SEP)</v>
      </c>
      <c r="Q54" s="94">
        <f t="shared" si="257"/>
        <v>9</v>
      </c>
      <c r="R54" s="94">
        <f t="shared" si="258"/>
        <v>3</v>
      </c>
      <c r="S54" s="94">
        <f t="shared" si="259"/>
        <v>0</v>
      </c>
      <c r="T54" s="94">
        <f t="shared" si="260"/>
        <v>2</v>
      </c>
      <c r="U54" s="94">
        <f t="shared" si="261"/>
        <v>3</v>
      </c>
      <c r="V54" s="94">
        <f t="shared" si="262"/>
        <v>22</v>
      </c>
      <c r="W54" s="94">
        <f t="shared" si="263"/>
        <v>19</v>
      </c>
      <c r="X54" s="94">
        <f t="shared" si="264"/>
        <v>5</v>
      </c>
      <c r="Y54" s="18"/>
      <c r="Z54" s="1"/>
      <c r="AA54" s="2"/>
      <c r="AB54" s="1"/>
      <c r="AC54" s="69">
        <f t="shared" si="7"/>
        <v>0</v>
      </c>
      <c r="AD54" s="70">
        <f t="shared" si="8"/>
        <v>5</v>
      </c>
      <c r="AE54" s="69">
        <f t="shared" si="9"/>
        <v>0</v>
      </c>
      <c r="AF54" s="70">
        <f t="shared" si="10"/>
        <v>3</v>
      </c>
      <c r="AG54" s="69">
        <f t="shared" ref="AG54:AH54" si="268">IF(AE54="","",IF(AE54=3,1,0))</f>
        <v>0</v>
      </c>
      <c r="AH54" s="70">
        <f t="shared" si="268"/>
        <v>1</v>
      </c>
      <c r="AI54" s="69">
        <f t="shared" ref="AI54:AJ54" si="269">IF(AE54="","",IF(AE54=0,1,0))</f>
        <v>1</v>
      </c>
      <c r="AJ54" s="70">
        <f t="shared" si="269"/>
        <v>0</v>
      </c>
      <c r="AK54" s="69">
        <f t="shared" ref="AK54:AL54" si="270">IF(AE54="","",IF(AE54=1,1,0))</f>
        <v>0</v>
      </c>
      <c r="AL54" s="70">
        <f t="shared" si="270"/>
        <v>0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ht="15.0" customHeight="1">
      <c r="A55" s="1"/>
      <c r="B55" s="2"/>
      <c r="C55" s="2"/>
      <c r="D55" s="12" t="s">
        <v>96</v>
      </c>
      <c r="E55" s="12" t="str">
        <f>IF(E54=E39,M39,E39)</f>
        <v>Francisco Jr (SEP)</v>
      </c>
      <c r="F55" s="83" t="s">
        <v>115</v>
      </c>
      <c r="G55" s="56">
        <f t="shared" si="271"/>
        <v>0.1</v>
      </c>
      <c r="H55" s="62">
        <v>5.0</v>
      </c>
      <c r="I55" s="63" t="s">
        <v>94</v>
      </c>
      <c r="J55" s="62">
        <v>4.0</v>
      </c>
      <c r="K55" s="56">
        <f t="shared" si="272"/>
        <v>0</v>
      </c>
      <c r="L55" s="83"/>
      <c r="M55" s="12" t="str">
        <f>IF(M54=E40,M40,E40)</f>
        <v>Bernardo (DAL)</v>
      </c>
      <c r="N55" s="2"/>
      <c r="O55" s="92" t="s">
        <v>110</v>
      </c>
      <c r="P55" s="93" t="str">
        <f>IF(P54=E55,M55,E55)</f>
        <v>Bernardo (DAL)</v>
      </c>
      <c r="Q55" s="94">
        <f t="shared" si="257"/>
        <v>5</v>
      </c>
      <c r="R55" s="94">
        <f t="shared" si="258"/>
        <v>1</v>
      </c>
      <c r="S55" s="94">
        <f t="shared" si="259"/>
        <v>2</v>
      </c>
      <c r="T55" s="94">
        <f t="shared" si="260"/>
        <v>2</v>
      </c>
      <c r="U55" s="94">
        <f t="shared" si="261"/>
        <v>-4</v>
      </c>
      <c r="V55" s="94">
        <f t="shared" si="262"/>
        <v>14</v>
      </c>
      <c r="W55" s="94">
        <f t="shared" si="263"/>
        <v>18</v>
      </c>
      <c r="X55" s="94">
        <f t="shared" si="264"/>
        <v>5</v>
      </c>
      <c r="Y55" s="18"/>
      <c r="Z55" s="1"/>
      <c r="AA55" s="2"/>
      <c r="AB55" s="1"/>
      <c r="AC55" s="69">
        <f t="shared" si="7"/>
        <v>5</v>
      </c>
      <c r="AD55" s="70">
        <f t="shared" si="8"/>
        <v>4</v>
      </c>
      <c r="AE55" s="69">
        <f t="shared" si="9"/>
        <v>3</v>
      </c>
      <c r="AF55" s="70">
        <f t="shared" si="10"/>
        <v>0</v>
      </c>
      <c r="AG55" s="69">
        <f t="shared" ref="AG55:AH55" si="273">IF(AE55="","",IF(AE55=3,1,0))</f>
        <v>1</v>
      </c>
      <c r="AH55" s="70">
        <f t="shared" si="273"/>
        <v>0</v>
      </c>
      <c r="AI55" s="69">
        <f t="shared" ref="AI55:AJ55" si="274">IF(AE55="","",IF(AE55=0,1,0))</f>
        <v>0</v>
      </c>
      <c r="AJ55" s="70">
        <f t="shared" si="274"/>
        <v>1</v>
      </c>
      <c r="AK55" s="69">
        <f t="shared" ref="AK55:AL55" si="275">IF(AE55="","",IF(AE55=1,1,0))</f>
        <v>0</v>
      </c>
      <c r="AL55" s="70">
        <f t="shared" si="275"/>
        <v>0</v>
      </c>
      <c r="AM55" s="1"/>
      <c r="AN55" s="57" t="s">
        <v>78</v>
      </c>
      <c r="AO55" s="57" t="s">
        <v>77</v>
      </c>
      <c r="AP55" s="57" t="s">
        <v>79</v>
      </c>
      <c r="AQ55" s="57" t="s">
        <v>80</v>
      </c>
      <c r="AR55" s="57" t="s">
        <v>81</v>
      </c>
      <c r="AS55" s="57" t="s">
        <v>82</v>
      </c>
      <c r="AT55" s="57" t="s">
        <v>83</v>
      </c>
      <c r="AU55" s="57" t="s">
        <v>84</v>
      </c>
      <c r="AV55" s="57" t="s">
        <v>85</v>
      </c>
      <c r="AW55" s="57" t="s">
        <v>86</v>
      </c>
      <c r="AX55" s="57" t="s">
        <v>92</v>
      </c>
      <c r="AY55" s="57"/>
      <c r="AZ55" s="57"/>
      <c r="BA55" s="57"/>
      <c r="BB55" s="57" t="s">
        <v>79</v>
      </c>
      <c r="BC55" s="57" t="s">
        <v>80</v>
      </c>
      <c r="BD55" s="57" t="s">
        <v>81</v>
      </c>
      <c r="BE55" s="57" t="s">
        <v>82</v>
      </c>
      <c r="BF55" s="57" t="s">
        <v>83</v>
      </c>
      <c r="BG55" s="57" t="s">
        <v>84</v>
      </c>
      <c r="BH55" s="57" t="s">
        <v>85</v>
      </c>
      <c r="BI55" s="57" t="s">
        <v>86</v>
      </c>
    </row>
    <row r="56" ht="15.0" customHeight="1">
      <c r="A56" s="1"/>
      <c r="B56" s="2"/>
      <c r="C56" s="2"/>
      <c r="D56" s="18"/>
      <c r="E56" s="18"/>
      <c r="F56" s="55"/>
      <c r="G56" s="56"/>
      <c r="H56" s="97"/>
      <c r="I56" s="97"/>
      <c r="J56" s="97"/>
      <c r="K56" s="98"/>
      <c r="L56" s="99"/>
      <c r="M56" s="18"/>
      <c r="N56" s="2"/>
      <c r="O56" s="18"/>
      <c r="P56" s="100"/>
      <c r="Q56" s="94"/>
      <c r="R56" s="94"/>
      <c r="S56" s="94"/>
      <c r="T56" s="94"/>
      <c r="U56" s="94"/>
      <c r="V56" s="94"/>
      <c r="W56" s="94"/>
      <c r="X56" s="18"/>
      <c r="Y56" s="18"/>
      <c r="Z56" s="1"/>
      <c r="AA56" s="2"/>
      <c r="AB56" s="1"/>
      <c r="AC56" s="69" t="str">
        <f t="shared" si="7"/>
        <v/>
      </c>
      <c r="AD56" s="70" t="str">
        <f t="shared" si="8"/>
        <v/>
      </c>
      <c r="AE56" s="69" t="str">
        <f t="shared" si="9"/>
        <v/>
      </c>
      <c r="AF56" s="70" t="str">
        <f t="shared" si="10"/>
        <v/>
      </c>
      <c r="AG56" s="69" t="str">
        <f t="shared" ref="AG56:AH56" si="276">IF(AE56="","",IF(AE56=3,1,0))</f>
        <v/>
      </c>
      <c r="AH56" s="70" t="str">
        <f t="shared" si="276"/>
        <v/>
      </c>
      <c r="AI56" s="69" t="str">
        <f t="shared" ref="AI56:AJ56" si="277">IF(AE56="","",IF(AE56=0,1,0))</f>
        <v/>
      </c>
      <c r="AJ56" s="70" t="str">
        <f t="shared" si="277"/>
        <v/>
      </c>
      <c r="AK56" s="69" t="str">
        <f t="shared" ref="AK56:AL56" si="278">IF(AE56="","",IF(AE56=1,1,0))</f>
        <v/>
      </c>
      <c r="AL56" s="70" t="str">
        <f t="shared" si="278"/>
        <v/>
      </c>
      <c r="AM56" s="1"/>
      <c r="AN56" s="12" t="s">
        <v>95</v>
      </c>
      <c r="AO56" s="13" t="str">
        <f t="shared" ref="AO56:AO59" si="282">C6</f>
        <v>Bernardo (DAL)</v>
      </c>
      <c r="AP56" s="12">
        <f t="shared" ref="AP56:AP69" si="283">((AQ56*3)+AR56)</f>
        <v>5</v>
      </c>
      <c r="AQ56" s="12">
        <f t="shared" ref="AQ56:AQ59" si="284">SUMIF(E$7:E$60,AO56,AG$7:AG$60)+SUMIF(M$7:M$60,AO56,AH$7:AH$60)</f>
        <v>1</v>
      </c>
      <c r="AR56" s="12">
        <f t="shared" ref="AR56:AR59" si="285">SUMIF(E$7:E$60,AO56,AK$7:AK$60)+SUMIF(M$7:M$60,AO56,AL$7:AL$60)</f>
        <v>2</v>
      </c>
      <c r="AS56" s="12">
        <f t="shared" ref="AS56:AS59" si="286">SUMIF(E$7:E$60,AO56,AI$7:AI$60)+SUMIF(M$7:M$60,AO56,AJ$7:AJ$60)</f>
        <v>2</v>
      </c>
      <c r="AT56" s="12">
        <f t="shared" ref="AT56:AT69" si="287">AU56-AV56</f>
        <v>-4</v>
      </c>
      <c r="AU56" s="12">
        <f t="shared" ref="AU56:AU59" si="288">SUMIF(E$7:E$60,AO56,AC$7:AC$60)+SUMIF(M$7:M$60,AO56,AD$7:AD$60)</f>
        <v>14</v>
      </c>
      <c r="AV56" s="12">
        <f t="shared" ref="AV56:AV59" si="289">SUMIF(E$7:E$60,AO56,AD$7:AD$60)+SUMIF(M$7:M$60,AO56,AC$7:AC$60)</f>
        <v>18</v>
      </c>
      <c r="AW56" s="12">
        <f t="shared" ref="AW56:AW69" si="290">SUM(AQ56:AS56)</f>
        <v>5</v>
      </c>
      <c r="AX56" s="12">
        <f>(Dados!K$19*AV56)+(Dados!K$18*AU56)+(Dados!K$17*AT56)+(Dados!K$16*AQ56)+(Dados!K$15*AP56)+0.004</f>
        <v>500961418</v>
      </c>
      <c r="AY56" s="12" t="str">
        <f t="shared" ref="AY56:AY69" si="291">AO56</f>
        <v>Bernardo (DAL)</v>
      </c>
      <c r="AZ56" s="12">
        <f>LARGE(AX56:AX69,1)</f>
        <v>1304102212</v>
      </c>
      <c r="BA56" s="12" t="str">
        <f t="shared" ref="BA56:BA59" si="292">VLOOKUP(AZ56,$AX$56:$AY$69,2,0)</f>
        <v>Perrotti (SEP)</v>
      </c>
      <c r="BB56" s="12">
        <f t="shared" ref="BB56:BB59" si="293">VLOOKUP(BA56,$AO$56:$AV$69,2,0)</f>
        <v>13</v>
      </c>
      <c r="BC56" s="12">
        <f t="shared" ref="BC56:BC59" si="294">VLOOKUP(BA56,$AO$56:$AW$69,3,0)</f>
        <v>4</v>
      </c>
      <c r="BD56" s="12">
        <f t="shared" ref="BD56:BD59" si="295">VLOOKUP(BA56,$AO$56:$AW$69,4,0)</f>
        <v>1</v>
      </c>
      <c r="BE56" s="12">
        <f t="shared" ref="BE56:BE59" si="296">VLOOKUP(BA56,$AO$56:$AW$69,5,0)</f>
        <v>0</v>
      </c>
      <c r="BF56" s="12">
        <f t="shared" ref="BF56:BF59" si="297">VLOOKUP(BA56,$AO$56:$AW$69,6,0)</f>
        <v>10</v>
      </c>
      <c r="BG56" s="12">
        <f t="shared" ref="BG56:BG59" si="298">VLOOKUP(BA56,$AO$56:$AW$69,7,0)</f>
        <v>22</v>
      </c>
      <c r="BH56" s="12">
        <f t="shared" ref="BH56:BH59" si="299">VLOOKUP(BA56,$AO$56:$AW$69,8,0)</f>
        <v>12</v>
      </c>
      <c r="BI56" s="12">
        <f t="shared" ref="BI56:BI59" si="300">VLOOKUP(BA56,$AO$56:$AW$69,9,0)</f>
        <v>5</v>
      </c>
    </row>
    <row r="57" ht="15.0" customHeight="1">
      <c r="A57" s="1"/>
      <c r="B57" s="2"/>
      <c r="C57" s="2"/>
      <c r="D57" s="53" t="s">
        <v>76</v>
      </c>
      <c r="E57" s="82" t="s">
        <v>135</v>
      </c>
      <c r="F57" s="52"/>
      <c r="G57" s="52"/>
      <c r="H57" s="52"/>
      <c r="I57" s="52"/>
      <c r="J57" s="52"/>
      <c r="K57" s="52"/>
      <c r="L57" s="52"/>
      <c r="M57" s="11"/>
      <c r="N57" s="2"/>
      <c r="O57" s="92" t="s">
        <v>111</v>
      </c>
      <c r="P57" s="93" t="str">
        <f>IF((H59+G59)&gt;(J59+K59),E59,M59)</f>
        <v>Marcante (CMSP)</v>
      </c>
      <c r="Q57" s="94">
        <f t="shared" ref="Q57:Q60" si="301">VLOOKUP(P57,$BA$56:$BB$69,2,0)</f>
        <v>6</v>
      </c>
      <c r="R57" s="94">
        <f t="shared" ref="R57:R60" si="302">VLOOKUP(P57,$BA$56:$BC$69,3,0)</f>
        <v>2</v>
      </c>
      <c r="S57" s="94">
        <f t="shared" ref="S57:S60" si="303">VLOOKUP(P57,$BA$56:$BD$69,4,0)</f>
        <v>0</v>
      </c>
      <c r="T57" s="94">
        <f t="shared" ref="T57:T60" si="304">VLOOKUP(P57,$BA$56:$BE$69,5,0)</f>
        <v>3</v>
      </c>
      <c r="U57" s="94">
        <f t="shared" ref="U57:U60" si="305">VLOOKUP(P57,$BA$56:$BF$69,6,0)</f>
        <v>-7</v>
      </c>
      <c r="V57" s="94">
        <f t="shared" ref="V57:V60" si="306">VLOOKUP(P57,$BA$56:$BG$69,7,0)</f>
        <v>23</v>
      </c>
      <c r="W57" s="94">
        <f t="shared" ref="W57:W60" si="307">VLOOKUP(P57,$BA$56:$BH$69,8,0)</f>
        <v>30</v>
      </c>
      <c r="X57" s="94">
        <f t="shared" ref="X57:X60" si="308">VLOOKUP(P57,$BA$56:$BI$69,9,0)</f>
        <v>5</v>
      </c>
      <c r="Y57" s="18"/>
      <c r="Z57" s="1"/>
      <c r="AA57" s="2"/>
      <c r="AB57" s="1"/>
      <c r="AC57" s="69" t="str">
        <f t="shared" si="7"/>
        <v/>
      </c>
      <c r="AD57" s="70" t="str">
        <f t="shared" si="8"/>
        <v/>
      </c>
      <c r="AE57" s="69" t="str">
        <f t="shared" si="9"/>
        <v/>
      </c>
      <c r="AF57" s="70" t="str">
        <f t="shared" si="10"/>
        <v/>
      </c>
      <c r="AG57" s="69" t="str">
        <f t="shared" ref="AG57:AH57" si="279">IF(AE57="","",IF(AE57=3,1,0))</f>
        <v/>
      </c>
      <c r="AH57" s="70" t="str">
        <f t="shared" si="279"/>
        <v/>
      </c>
      <c r="AI57" s="69" t="str">
        <f t="shared" ref="AI57:AJ57" si="280">IF(AE57="","",IF(AE57=0,1,0))</f>
        <v/>
      </c>
      <c r="AJ57" s="70" t="str">
        <f t="shared" si="280"/>
        <v/>
      </c>
      <c r="AK57" s="69" t="str">
        <f t="shared" ref="AK57:AL57" si="281">IF(AE57="","",IF(AE57=1,1,0))</f>
        <v/>
      </c>
      <c r="AL57" s="70" t="str">
        <f t="shared" si="281"/>
        <v/>
      </c>
      <c r="AM57" s="1"/>
      <c r="AN57" s="12" t="s">
        <v>97</v>
      </c>
      <c r="AO57" s="13" t="str">
        <f t="shared" si="282"/>
        <v>Sancho (CMSP)</v>
      </c>
      <c r="AP57" s="12">
        <f t="shared" si="283"/>
        <v>3</v>
      </c>
      <c r="AQ57" s="12">
        <f t="shared" si="284"/>
        <v>1</v>
      </c>
      <c r="AR57" s="12">
        <f t="shared" si="285"/>
        <v>0</v>
      </c>
      <c r="AS57" s="12">
        <f t="shared" si="286"/>
        <v>4</v>
      </c>
      <c r="AT57" s="12">
        <f t="shared" si="287"/>
        <v>-6</v>
      </c>
      <c r="AU57" s="12">
        <f t="shared" si="288"/>
        <v>15</v>
      </c>
      <c r="AV57" s="12">
        <f t="shared" si="289"/>
        <v>21</v>
      </c>
      <c r="AW57" s="12">
        <f t="shared" si="290"/>
        <v>5</v>
      </c>
      <c r="AX57" s="12">
        <f>(Dados!K$19*AV57)+(Dados!K$18*AU57)+(Dados!K$17*AT57)+(Dados!K$16*AQ57)+(Dados!K$15*AP57)+0.003</f>
        <v>300941521</v>
      </c>
      <c r="AY57" s="12" t="str">
        <f t="shared" si="291"/>
        <v>Sancho (CMSP)</v>
      </c>
      <c r="AZ57" s="12">
        <f>LARGE(AX56:AX69,2)</f>
        <v>1103112716</v>
      </c>
      <c r="BA57" s="12" t="str">
        <f t="shared" si="292"/>
        <v>Vanno (SEP)</v>
      </c>
      <c r="BB57" s="12">
        <f t="shared" si="293"/>
        <v>11</v>
      </c>
      <c r="BC57" s="12">
        <f t="shared" si="294"/>
        <v>3</v>
      </c>
      <c r="BD57" s="12">
        <f t="shared" si="295"/>
        <v>2</v>
      </c>
      <c r="BE57" s="12">
        <f t="shared" si="296"/>
        <v>0</v>
      </c>
      <c r="BF57" s="12">
        <f t="shared" si="297"/>
        <v>11</v>
      </c>
      <c r="BG57" s="12">
        <f t="shared" si="298"/>
        <v>27</v>
      </c>
      <c r="BH57" s="12">
        <f t="shared" si="299"/>
        <v>16</v>
      </c>
      <c r="BI57" s="12">
        <f t="shared" si="300"/>
        <v>5</v>
      </c>
    </row>
    <row r="58" ht="15.0" customHeight="1">
      <c r="A58" s="1"/>
      <c r="B58" s="2"/>
      <c r="C58" s="2"/>
      <c r="D58" s="18"/>
      <c r="E58" s="18"/>
      <c r="F58" s="55"/>
      <c r="G58" s="56"/>
      <c r="H58" s="18"/>
      <c r="I58" s="18"/>
      <c r="J58" s="18"/>
      <c r="K58" s="56"/>
      <c r="L58" s="55"/>
      <c r="M58" s="18"/>
      <c r="N58" s="2"/>
      <c r="O58" s="92" t="s">
        <v>113</v>
      </c>
      <c r="P58" s="93" t="str">
        <f>IF(P57=E59,M59,E59)</f>
        <v>Sancho (CMSP)</v>
      </c>
      <c r="Q58" s="94">
        <f t="shared" si="301"/>
        <v>3</v>
      </c>
      <c r="R58" s="94">
        <f t="shared" si="302"/>
        <v>1</v>
      </c>
      <c r="S58" s="94">
        <f t="shared" si="303"/>
        <v>0</v>
      </c>
      <c r="T58" s="94">
        <f t="shared" si="304"/>
        <v>4</v>
      </c>
      <c r="U58" s="94">
        <f t="shared" si="305"/>
        <v>-6</v>
      </c>
      <c r="V58" s="94">
        <f t="shared" si="306"/>
        <v>15</v>
      </c>
      <c r="W58" s="94">
        <f t="shared" si="307"/>
        <v>21</v>
      </c>
      <c r="X58" s="94">
        <f t="shared" si="308"/>
        <v>5</v>
      </c>
      <c r="Y58" s="18"/>
      <c r="Z58" s="1"/>
      <c r="AA58" s="2"/>
      <c r="AB58" s="1"/>
      <c r="AC58" s="69" t="str">
        <f t="shared" si="7"/>
        <v/>
      </c>
      <c r="AD58" s="70" t="str">
        <f t="shared" si="8"/>
        <v/>
      </c>
      <c r="AE58" s="69" t="str">
        <f t="shared" si="9"/>
        <v/>
      </c>
      <c r="AF58" s="70" t="str">
        <f t="shared" si="10"/>
        <v/>
      </c>
      <c r="AG58" s="69" t="str">
        <f t="shared" ref="AG58:AH58" si="309">IF(AE58="","",IF(AE58=3,1,0))</f>
        <v/>
      </c>
      <c r="AH58" s="70" t="str">
        <f t="shared" si="309"/>
        <v/>
      </c>
      <c r="AI58" s="69" t="str">
        <f t="shared" ref="AI58:AJ58" si="310">IF(AE58="","",IF(AE58=0,1,0))</f>
        <v/>
      </c>
      <c r="AJ58" s="70" t="str">
        <f t="shared" si="310"/>
        <v/>
      </c>
      <c r="AK58" s="69" t="str">
        <f t="shared" ref="AK58:AL58" si="311">IF(AE58="","",IF(AE58=1,1,0))</f>
        <v/>
      </c>
      <c r="AL58" s="70" t="str">
        <f t="shared" si="311"/>
        <v/>
      </c>
      <c r="AM58" s="1"/>
      <c r="AN58" s="12" t="s">
        <v>99</v>
      </c>
      <c r="AO58" s="13" t="str">
        <f t="shared" si="282"/>
        <v>Rafael Santos (CMSP)</v>
      </c>
      <c r="AP58" s="12">
        <f t="shared" si="283"/>
        <v>9</v>
      </c>
      <c r="AQ58" s="12">
        <f t="shared" si="284"/>
        <v>2</v>
      </c>
      <c r="AR58" s="12">
        <f t="shared" si="285"/>
        <v>3</v>
      </c>
      <c r="AS58" s="12">
        <f t="shared" si="286"/>
        <v>0</v>
      </c>
      <c r="AT58" s="12">
        <f t="shared" si="287"/>
        <v>6</v>
      </c>
      <c r="AU58" s="12">
        <f t="shared" si="288"/>
        <v>15</v>
      </c>
      <c r="AV58" s="12">
        <f t="shared" si="289"/>
        <v>9</v>
      </c>
      <c r="AW58" s="12">
        <f t="shared" si="290"/>
        <v>5</v>
      </c>
      <c r="AX58" s="12">
        <f>(Dados!K$19*AV58)+(Dados!K$18*AU58)+(Dados!K$17*AT58)+(Dados!K$16*AQ58)+(Dados!K$15*AP58)+0.002</f>
        <v>902061509</v>
      </c>
      <c r="AY58" s="12" t="str">
        <f t="shared" si="291"/>
        <v>Rafael Santos (CMSP)</v>
      </c>
      <c r="AZ58" s="12">
        <f>LARGE(AX56:AX69,3)</f>
        <v>903032219</v>
      </c>
      <c r="BA58" s="12" t="str">
        <f t="shared" si="292"/>
        <v>Francisco Jr (SEP)</v>
      </c>
      <c r="BB58" s="12">
        <f t="shared" si="293"/>
        <v>9</v>
      </c>
      <c r="BC58" s="12">
        <f t="shared" si="294"/>
        <v>3</v>
      </c>
      <c r="BD58" s="12">
        <f t="shared" si="295"/>
        <v>0</v>
      </c>
      <c r="BE58" s="12">
        <f t="shared" si="296"/>
        <v>2</v>
      </c>
      <c r="BF58" s="12">
        <f t="shared" si="297"/>
        <v>3</v>
      </c>
      <c r="BG58" s="12">
        <f t="shared" si="298"/>
        <v>22</v>
      </c>
      <c r="BH58" s="12">
        <f t="shared" si="299"/>
        <v>19</v>
      </c>
      <c r="BI58" s="12">
        <f t="shared" si="300"/>
        <v>5</v>
      </c>
    </row>
    <row r="59" ht="15.0" customHeight="1">
      <c r="A59" s="1"/>
      <c r="B59" s="2"/>
      <c r="C59" s="2"/>
      <c r="D59" s="12" t="s">
        <v>98</v>
      </c>
      <c r="E59" s="12" t="str">
        <f>IF((H44+G44)&gt;(J44+K44),E44,M44)</f>
        <v>Marcante (CMSP)</v>
      </c>
      <c r="F59" s="83" t="s">
        <v>115</v>
      </c>
      <c r="G59" s="101">
        <f t="shared" ref="G59:G60" si="315">IF(F59="*",0.1,0)</f>
        <v>0.1</v>
      </c>
      <c r="H59" s="62">
        <v>8.0</v>
      </c>
      <c r="I59" s="63" t="s">
        <v>94</v>
      </c>
      <c r="J59" s="62">
        <v>5.0</v>
      </c>
      <c r="K59" s="56">
        <f t="shared" ref="K59:K60" si="316">IF(L59="*",0.1,0)</f>
        <v>0</v>
      </c>
      <c r="L59" s="83"/>
      <c r="M59" s="12" t="str">
        <f>IF((H45+G45)&gt;(J45+K45),E45,M45)</f>
        <v>Sancho (CMSP)</v>
      </c>
      <c r="N59" s="2"/>
      <c r="O59" s="92" t="s">
        <v>114</v>
      </c>
      <c r="P59" s="93" t="str">
        <f>IF((H60+G60)&gt;(J60+K60),E60,M60)</f>
        <v>Calmon (DAL)</v>
      </c>
      <c r="Q59" s="94">
        <f t="shared" si="301"/>
        <v>6</v>
      </c>
      <c r="R59" s="94">
        <f t="shared" si="302"/>
        <v>2</v>
      </c>
      <c r="S59" s="94">
        <f t="shared" si="303"/>
        <v>0</v>
      </c>
      <c r="T59" s="94">
        <f t="shared" si="304"/>
        <v>3</v>
      </c>
      <c r="U59" s="94">
        <f t="shared" si="305"/>
        <v>-3</v>
      </c>
      <c r="V59" s="94">
        <f t="shared" si="306"/>
        <v>19</v>
      </c>
      <c r="W59" s="94">
        <f t="shared" si="307"/>
        <v>22</v>
      </c>
      <c r="X59" s="94">
        <f t="shared" si="308"/>
        <v>5</v>
      </c>
      <c r="Y59" s="18"/>
      <c r="Z59" s="1"/>
      <c r="AA59" s="2"/>
      <c r="AB59" s="1"/>
      <c r="AC59" s="69">
        <f t="shared" si="7"/>
        <v>8</v>
      </c>
      <c r="AD59" s="70">
        <f t="shared" si="8"/>
        <v>5</v>
      </c>
      <c r="AE59" s="69">
        <f t="shared" si="9"/>
        <v>3</v>
      </c>
      <c r="AF59" s="70">
        <f t="shared" si="10"/>
        <v>0</v>
      </c>
      <c r="AG59" s="69">
        <f t="shared" ref="AG59:AH59" si="312">IF(AE59="","",IF(AE59=3,1,0))</f>
        <v>1</v>
      </c>
      <c r="AH59" s="70">
        <f t="shared" si="312"/>
        <v>0</v>
      </c>
      <c r="AI59" s="69">
        <f t="shared" ref="AI59:AJ59" si="313">IF(AE59="","",IF(AE59=0,1,0))</f>
        <v>0</v>
      </c>
      <c r="AJ59" s="70">
        <f t="shared" si="313"/>
        <v>1</v>
      </c>
      <c r="AK59" s="69">
        <f t="shared" ref="AK59:AL59" si="314">IF(AE59="","",IF(AE59=1,1,0))</f>
        <v>0</v>
      </c>
      <c r="AL59" s="70">
        <f t="shared" si="314"/>
        <v>0</v>
      </c>
      <c r="AM59" s="1"/>
      <c r="AN59" s="12" t="s">
        <v>101</v>
      </c>
      <c r="AO59" s="13" t="str">
        <f t="shared" si="282"/>
        <v>Vanno (SEP)</v>
      </c>
      <c r="AP59" s="12">
        <f t="shared" si="283"/>
        <v>11</v>
      </c>
      <c r="AQ59" s="12">
        <f t="shared" si="284"/>
        <v>3</v>
      </c>
      <c r="AR59" s="12">
        <f t="shared" si="285"/>
        <v>2</v>
      </c>
      <c r="AS59" s="12">
        <f t="shared" si="286"/>
        <v>0</v>
      </c>
      <c r="AT59" s="12">
        <f t="shared" si="287"/>
        <v>11</v>
      </c>
      <c r="AU59" s="12">
        <f t="shared" si="288"/>
        <v>27</v>
      </c>
      <c r="AV59" s="12">
        <f t="shared" si="289"/>
        <v>16</v>
      </c>
      <c r="AW59" s="12">
        <f t="shared" si="290"/>
        <v>5</v>
      </c>
      <c r="AX59" s="12">
        <f>(Dados!K$19*AV59)+(Dados!K$18*AU59)+(Dados!K$17*AT59)+(Dados!K$16*AQ59)+(Dados!K$15*AP59)+0.001</f>
        <v>1103112716</v>
      </c>
      <c r="AY59" s="12" t="str">
        <f t="shared" si="291"/>
        <v>Vanno (SEP)</v>
      </c>
      <c r="AZ59" s="12">
        <f>LARGE(AX56:AX69,4)</f>
        <v>902061509</v>
      </c>
      <c r="BA59" s="12" t="str">
        <f t="shared" si="292"/>
        <v>Rafael Santos (CMSP)</v>
      </c>
      <c r="BB59" s="12">
        <f t="shared" si="293"/>
        <v>9</v>
      </c>
      <c r="BC59" s="12">
        <f t="shared" si="294"/>
        <v>2</v>
      </c>
      <c r="BD59" s="12">
        <f t="shared" si="295"/>
        <v>3</v>
      </c>
      <c r="BE59" s="12">
        <f t="shared" si="296"/>
        <v>0</v>
      </c>
      <c r="BF59" s="12">
        <f t="shared" si="297"/>
        <v>6</v>
      </c>
      <c r="BG59" s="12">
        <f t="shared" si="298"/>
        <v>15</v>
      </c>
      <c r="BH59" s="12">
        <f t="shared" si="299"/>
        <v>9</v>
      </c>
      <c r="BI59" s="12">
        <f t="shared" si="300"/>
        <v>5</v>
      </c>
    </row>
    <row r="60" ht="15.0" customHeight="1">
      <c r="A60" s="1"/>
      <c r="B60" s="2"/>
      <c r="C60" s="2"/>
      <c r="D60" s="12" t="s">
        <v>100</v>
      </c>
      <c r="E60" s="12" t="str">
        <f>IF(E59=E44,M44,E44)</f>
        <v>Calmon (DAL)</v>
      </c>
      <c r="F60" s="83" t="s">
        <v>115</v>
      </c>
      <c r="G60" s="101">
        <f t="shared" si="315"/>
        <v>0.1</v>
      </c>
      <c r="H60" s="62">
        <v>3.0</v>
      </c>
      <c r="I60" s="63" t="s">
        <v>94</v>
      </c>
      <c r="J60" s="62">
        <v>0.0</v>
      </c>
      <c r="K60" s="56">
        <f t="shared" si="316"/>
        <v>0</v>
      </c>
      <c r="L60" s="83"/>
      <c r="M60" s="12" t="str">
        <f>IF(M59=E45,M45,E45)</f>
        <v>Arthurzinho (CMSP)</v>
      </c>
      <c r="N60" s="2"/>
      <c r="O60" s="92" t="s">
        <v>116</v>
      </c>
      <c r="P60" s="93" t="str">
        <f>IF(P59=E60,M60,E60)</f>
        <v>Arthurzinho (CMSP)</v>
      </c>
      <c r="Q60" s="94">
        <f t="shared" si="301"/>
        <v>0</v>
      </c>
      <c r="R60" s="94">
        <f t="shared" si="302"/>
        <v>0</v>
      </c>
      <c r="S60" s="94">
        <f t="shared" si="303"/>
        <v>0</v>
      </c>
      <c r="T60" s="94">
        <f t="shared" si="304"/>
        <v>5</v>
      </c>
      <c r="U60" s="94">
        <f t="shared" si="305"/>
        <v>-15</v>
      </c>
      <c r="V60" s="94">
        <f t="shared" si="306"/>
        <v>0</v>
      </c>
      <c r="W60" s="94">
        <f t="shared" si="307"/>
        <v>15</v>
      </c>
      <c r="X60" s="94">
        <f t="shared" si="308"/>
        <v>5</v>
      </c>
      <c r="Y60" s="18"/>
      <c r="Z60" s="1"/>
      <c r="AA60" s="2"/>
      <c r="AB60" s="1"/>
      <c r="AC60" s="69">
        <f t="shared" si="7"/>
        <v>3</v>
      </c>
      <c r="AD60" s="70">
        <f t="shared" si="8"/>
        <v>0</v>
      </c>
      <c r="AE60" s="69">
        <f t="shared" si="9"/>
        <v>3</v>
      </c>
      <c r="AF60" s="70">
        <f t="shared" si="10"/>
        <v>0</v>
      </c>
      <c r="AG60" s="69">
        <f t="shared" ref="AG60:AH60" si="317">IF(AE60="","",IF(AE60=3,1,0))</f>
        <v>1</v>
      </c>
      <c r="AH60" s="70">
        <f t="shared" si="317"/>
        <v>0</v>
      </c>
      <c r="AI60" s="69">
        <f t="shared" ref="AI60:AJ60" si="318">IF(AE60="","",IF(AE60=0,1,0))</f>
        <v>0</v>
      </c>
      <c r="AJ60" s="70">
        <f t="shared" si="318"/>
        <v>1</v>
      </c>
      <c r="AK60" s="69">
        <f t="shared" ref="AK60:AL60" si="319">IF(AE60="","",IF(AE60=1,1,0))</f>
        <v>0</v>
      </c>
      <c r="AL60" s="70">
        <f t="shared" si="319"/>
        <v>0</v>
      </c>
      <c r="AM60" s="1"/>
      <c r="AN60" s="57"/>
      <c r="AO60" s="57" t="s">
        <v>103</v>
      </c>
      <c r="AP60" s="57">
        <f t="shared" si="283"/>
        <v>0</v>
      </c>
      <c r="AQ60" s="57">
        <f>SUMIF(E$7:E$30,AO60,AG$7:AG$30)+SUMIF(M$7:M$30,AO60,AH$7:AH$30)</f>
        <v>0</v>
      </c>
      <c r="AR60" s="57">
        <f>SUMIF(E$7:E$30,AO60,AK$7:AK$30)+SUMIF(M$7:M$30,AO60,AL$7:AL$30)</f>
        <v>0</v>
      </c>
      <c r="AS60" s="57">
        <f>SUMIF(E$7:E$30,AO60,AI$7:AI$30)+SUMIF(M$7:M$30,AO60,AJ$7:AJ$30)</f>
        <v>0</v>
      </c>
      <c r="AT60" s="57">
        <f t="shared" si="287"/>
        <v>0</v>
      </c>
      <c r="AU60" s="57">
        <f>SUMIF(E$7:E$30,AO60,AC$7:AC$30)+SUMIF(M$7:M$30,AO60,AD$7:AD$30)</f>
        <v>0</v>
      </c>
      <c r="AV60" s="57">
        <f>SUMIF(E$7:E$30,AO60,AD$7:AD$30)+SUMIF(M$7:M$30,AO60,AC$7:AC$30)</f>
        <v>0</v>
      </c>
      <c r="AW60" s="57">
        <f t="shared" si="290"/>
        <v>0</v>
      </c>
      <c r="AX60" s="57"/>
      <c r="AY60" s="57" t="str">
        <f t="shared" si="291"/>
        <v>Grupo 2</v>
      </c>
      <c r="AZ60" s="57"/>
      <c r="BA60" s="57"/>
      <c r="BB60" s="57"/>
      <c r="BC60" s="57"/>
      <c r="BD60" s="57"/>
      <c r="BE60" s="57"/>
      <c r="BF60" s="57"/>
      <c r="BG60" s="57"/>
      <c r="BH60" s="57"/>
      <c r="BI60" s="57"/>
    </row>
    <row r="61" ht="15.0" customHeight="1">
      <c r="A61" s="1"/>
      <c r="B61" s="2"/>
      <c r="C61" s="2"/>
      <c r="D61" s="18"/>
      <c r="E61" s="18"/>
      <c r="F61" s="55"/>
      <c r="G61" s="56"/>
      <c r="H61" s="97"/>
      <c r="I61" s="97"/>
      <c r="J61" s="97"/>
      <c r="K61" s="98"/>
      <c r="L61" s="99"/>
      <c r="M61" s="18"/>
      <c r="N61" s="2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"/>
      <c r="AA61" s="2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2" t="s">
        <v>95</v>
      </c>
      <c r="AO61" s="13" t="str">
        <f t="shared" ref="AO61:AO64" si="320">C10</f>
        <v>Marcante (CMSP)</v>
      </c>
      <c r="AP61" s="12">
        <f t="shared" si="283"/>
        <v>6</v>
      </c>
      <c r="AQ61" s="12">
        <f t="shared" ref="AQ61:AQ64" si="321">SUMIF(E$7:E$60,AO61,AG$7:AG$60)+SUMIF(M$7:M$60,AO61,AH$7:AH$60)</f>
        <v>2</v>
      </c>
      <c r="AR61" s="12">
        <f t="shared" ref="AR61:AR64" si="322">SUMIF(E$7:E$60,AO61,AK$7:AK$60)+SUMIF(M$7:M$60,AO61,AL$7:AL$60)</f>
        <v>0</v>
      </c>
      <c r="AS61" s="12">
        <f t="shared" ref="AS61:AS64" si="323">SUMIF(E$7:E$60,AO61,AI$7:AI$60)+SUMIF(M$7:M$60,AO61,AJ$7:AJ$60)</f>
        <v>3</v>
      </c>
      <c r="AT61" s="12">
        <f t="shared" si="287"/>
        <v>-7</v>
      </c>
      <c r="AU61" s="12">
        <f t="shared" ref="AU61:AU64" si="324">SUMIF(E$7:E$60,AO61,AC$7:AC$60)+SUMIF(M$7:M$60,AO61,AD$7:AD$60)</f>
        <v>23</v>
      </c>
      <c r="AV61" s="12">
        <f t="shared" ref="AV61:AV64" si="325">SUMIF(E$7:E$60,AO61,AD$7:AD$60)+SUMIF(M$7:M$60,AO61,AC$7:AC$60)</f>
        <v>30</v>
      </c>
      <c r="AW61" s="12">
        <f t="shared" si="290"/>
        <v>5</v>
      </c>
      <c r="AX61" s="12">
        <f>(Dados!K$19*AV61)+(Dados!K$18*AU61)+(Dados!K$17*AT61)+(Dados!K$16*AQ61)+(Dados!K$15*AP61)+0.004</f>
        <v>601932330</v>
      </c>
      <c r="AY61" s="12" t="str">
        <f t="shared" si="291"/>
        <v>Marcante (CMSP)</v>
      </c>
      <c r="AZ61" s="12">
        <f>LARGE(AX56:AX69,5)</f>
        <v>802052419</v>
      </c>
      <c r="BA61" s="12" t="str">
        <f t="shared" ref="BA61:BA64" si="326">VLOOKUP(AZ61,$AX$56:$AY$69,2,0)</f>
        <v>Neto (CMSP)</v>
      </c>
      <c r="BB61" s="12">
        <f t="shared" ref="BB61:BB64" si="327">VLOOKUP(BA61,$AO$56:$AV$69,2,0)</f>
        <v>8</v>
      </c>
      <c r="BC61" s="12">
        <f t="shared" ref="BC61:BC64" si="328">VLOOKUP(BA61,$AO$56:$AW$69,3,0)</f>
        <v>2</v>
      </c>
      <c r="BD61" s="12">
        <f t="shared" ref="BD61:BD64" si="329">VLOOKUP(BA61,$AO$56:$AW$69,4,0)</f>
        <v>2</v>
      </c>
      <c r="BE61" s="12">
        <f t="shared" ref="BE61:BE64" si="330">VLOOKUP(BA61,$AO$56:$AW$69,5,0)</f>
        <v>1</v>
      </c>
      <c r="BF61" s="12">
        <f t="shared" ref="BF61:BF64" si="331">VLOOKUP(BA61,$AO$56:$AW$69,6,0)</f>
        <v>5</v>
      </c>
      <c r="BG61" s="12">
        <f t="shared" ref="BG61:BG64" si="332">VLOOKUP(BA61,$AO$56:$AW$69,7,0)</f>
        <v>24</v>
      </c>
      <c r="BH61" s="12">
        <f t="shared" ref="BH61:BH64" si="333">VLOOKUP(BA61,$AO$56:$AW$69,8,0)</f>
        <v>19</v>
      </c>
      <c r="BI61" s="12">
        <f t="shared" ref="BI61:BI64" si="334">VLOOKUP(BA61,$AO$56:$AW$69,9,0)</f>
        <v>5</v>
      </c>
    </row>
    <row r="62" ht="15.0" customHeight="1">
      <c r="A62" s="1"/>
      <c r="B62" s="2"/>
      <c r="C62" s="2"/>
      <c r="F62" s="102"/>
      <c r="G62" s="103"/>
      <c r="K62" s="103"/>
      <c r="L62" s="102"/>
      <c r="N62" s="2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"/>
      <c r="AA62" s="2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2" t="s">
        <v>97</v>
      </c>
      <c r="AO62" s="13" t="str">
        <f t="shared" si="320"/>
        <v>Feola (SEP)</v>
      </c>
      <c r="AP62" s="12">
        <f t="shared" si="283"/>
        <v>8</v>
      </c>
      <c r="AQ62" s="12">
        <f t="shared" si="321"/>
        <v>2</v>
      </c>
      <c r="AR62" s="12">
        <f t="shared" si="322"/>
        <v>2</v>
      </c>
      <c r="AS62" s="12">
        <f t="shared" si="323"/>
        <v>1</v>
      </c>
      <c r="AT62" s="12">
        <f t="shared" si="287"/>
        <v>4</v>
      </c>
      <c r="AU62" s="12">
        <f t="shared" si="324"/>
        <v>24</v>
      </c>
      <c r="AV62" s="12">
        <f t="shared" si="325"/>
        <v>20</v>
      </c>
      <c r="AW62" s="12">
        <f t="shared" si="290"/>
        <v>5</v>
      </c>
      <c r="AX62" s="12">
        <f>(Dados!K$19*AV62)+(Dados!K$18*AU62)+(Dados!K$17*AT62)+(Dados!K$16*AQ62)+(Dados!K$15*AP62)+0.003</f>
        <v>802042420</v>
      </c>
      <c r="AY62" s="12" t="str">
        <f t="shared" si="291"/>
        <v>Feola (SEP)</v>
      </c>
      <c r="AZ62" s="12">
        <f>LARGE(AX56:AX69,6)</f>
        <v>802042420</v>
      </c>
      <c r="BA62" s="12" t="str">
        <f t="shared" si="326"/>
        <v>Feola (SEP)</v>
      </c>
      <c r="BB62" s="12">
        <f t="shared" si="327"/>
        <v>8</v>
      </c>
      <c r="BC62" s="12">
        <f t="shared" si="328"/>
        <v>2</v>
      </c>
      <c r="BD62" s="12">
        <f t="shared" si="329"/>
        <v>2</v>
      </c>
      <c r="BE62" s="12">
        <f t="shared" si="330"/>
        <v>1</v>
      </c>
      <c r="BF62" s="12">
        <f t="shared" si="331"/>
        <v>4</v>
      </c>
      <c r="BG62" s="12">
        <f t="shared" si="332"/>
        <v>24</v>
      </c>
      <c r="BH62" s="12">
        <f t="shared" si="333"/>
        <v>20</v>
      </c>
      <c r="BI62" s="12">
        <f t="shared" si="334"/>
        <v>5</v>
      </c>
    </row>
    <row r="63" ht="15.0" customHeight="1">
      <c r="A63" s="1"/>
      <c r="B63" s="2"/>
      <c r="C63" s="2"/>
      <c r="D63" s="2"/>
      <c r="E63" s="2"/>
      <c r="F63" s="49"/>
      <c r="G63" s="50"/>
      <c r="H63" s="2"/>
      <c r="I63" s="2"/>
      <c r="J63" s="2"/>
      <c r="K63" s="50"/>
      <c r="L63" s="4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2" t="s">
        <v>99</v>
      </c>
      <c r="AO63" s="13" t="str">
        <f t="shared" si="320"/>
        <v>Calmon (DAL)</v>
      </c>
      <c r="AP63" s="12">
        <f t="shared" si="283"/>
        <v>6</v>
      </c>
      <c r="AQ63" s="12">
        <f t="shared" si="321"/>
        <v>2</v>
      </c>
      <c r="AR63" s="12">
        <f t="shared" si="322"/>
        <v>0</v>
      </c>
      <c r="AS63" s="12">
        <f t="shared" si="323"/>
        <v>3</v>
      </c>
      <c r="AT63" s="12">
        <f t="shared" si="287"/>
        <v>-3</v>
      </c>
      <c r="AU63" s="12">
        <f t="shared" si="324"/>
        <v>19</v>
      </c>
      <c r="AV63" s="12">
        <f t="shared" si="325"/>
        <v>22</v>
      </c>
      <c r="AW63" s="12">
        <f t="shared" si="290"/>
        <v>5</v>
      </c>
      <c r="AX63" s="12">
        <f>(Dados!K$19*AV63)+(Dados!K$18*AU63)+(Dados!K$17*AT63)+(Dados!K$16*AQ63)+(Dados!K$15*AP63)+0.002</f>
        <v>601971922</v>
      </c>
      <c r="AY63" s="12" t="str">
        <f t="shared" si="291"/>
        <v>Calmon (DAL)</v>
      </c>
      <c r="AZ63" s="12">
        <f>LARGE(AX56:AX69,7)</f>
        <v>601971922</v>
      </c>
      <c r="BA63" s="12" t="str">
        <f t="shared" si="326"/>
        <v>Calmon (DAL)</v>
      </c>
      <c r="BB63" s="12">
        <f t="shared" si="327"/>
        <v>6</v>
      </c>
      <c r="BC63" s="12">
        <f t="shared" si="328"/>
        <v>2</v>
      </c>
      <c r="BD63" s="12">
        <f t="shared" si="329"/>
        <v>0</v>
      </c>
      <c r="BE63" s="12">
        <f t="shared" si="330"/>
        <v>3</v>
      </c>
      <c r="BF63" s="12">
        <f t="shared" si="331"/>
        <v>-3</v>
      </c>
      <c r="BG63" s="12">
        <f t="shared" si="332"/>
        <v>19</v>
      </c>
      <c r="BH63" s="12">
        <f t="shared" si="333"/>
        <v>22</v>
      </c>
      <c r="BI63" s="12">
        <f t="shared" si="334"/>
        <v>5</v>
      </c>
    </row>
    <row r="64" ht="15.75" customHeight="1">
      <c r="A64" s="1"/>
      <c r="B64" s="1"/>
      <c r="C64" s="1"/>
      <c r="D64" s="1"/>
      <c r="E64" s="1"/>
      <c r="F64" s="47"/>
      <c r="G64" s="48"/>
      <c r="H64" s="1"/>
      <c r="I64" s="1"/>
      <c r="J64" s="1"/>
      <c r="K64" s="48"/>
      <c r="L64" s="4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2" t="s">
        <v>101</v>
      </c>
      <c r="AO64" s="13" t="str">
        <f t="shared" si="320"/>
        <v>Neto (CMSP)</v>
      </c>
      <c r="AP64" s="12">
        <f t="shared" si="283"/>
        <v>8</v>
      </c>
      <c r="AQ64" s="12">
        <f t="shared" si="321"/>
        <v>2</v>
      </c>
      <c r="AR64" s="12">
        <f t="shared" si="322"/>
        <v>2</v>
      </c>
      <c r="AS64" s="12">
        <f t="shared" si="323"/>
        <v>1</v>
      </c>
      <c r="AT64" s="12">
        <f t="shared" si="287"/>
        <v>5</v>
      </c>
      <c r="AU64" s="12">
        <f t="shared" si="324"/>
        <v>24</v>
      </c>
      <c r="AV64" s="12">
        <f t="shared" si="325"/>
        <v>19</v>
      </c>
      <c r="AW64" s="12">
        <f t="shared" si="290"/>
        <v>5</v>
      </c>
      <c r="AX64" s="12">
        <f>(Dados!K$19*AV64)+(Dados!K$18*AU64)+(Dados!K$17*AT64)+(Dados!K$16*AQ64)+(Dados!K$15*AP64)+0.001</f>
        <v>802052419</v>
      </c>
      <c r="AY64" s="12" t="str">
        <f t="shared" si="291"/>
        <v>Neto (CMSP)</v>
      </c>
      <c r="AZ64" s="12">
        <f>LARGE(AX56:AX69,8)</f>
        <v>601961721</v>
      </c>
      <c r="BA64" s="12" t="str">
        <f t="shared" si="326"/>
        <v>Ivan Leite (CMSP)</v>
      </c>
      <c r="BB64" s="12">
        <f t="shared" si="327"/>
        <v>6</v>
      </c>
      <c r="BC64" s="12">
        <f t="shared" si="328"/>
        <v>2</v>
      </c>
      <c r="BD64" s="12">
        <f t="shared" si="329"/>
        <v>0</v>
      </c>
      <c r="BE64" s="12">
        <f t="shared" si="330"/>
        <v>3</v>
      </c>
      <c r="BF64" s="12">
        <f t="shared" si="331"/>
        <v>-4</v>
      </c>
      <c r="BG64" s="12">
        <f t="shared" si="332"/>
        <v>17</v>
      </c>
      <c r="BH64" s="12">
        <f t="shared" si="333"/>
        <v>21</v>
      </c>
      <c r="BI64" s="12">
        <f t="shared" si="334"/>
        <v>5</v>
      </c>
    </row>
    <row r="65" ht="15.75" customHeight="1">
      <c r="A65" s="1"/>
      <c r="B65" s="1"/>
      <c r="C65" s="1"/>
      <c r="D65" s="1"/>
      <c r="E65" s="1"/>
      <c r="F65" s="47"/>
      <c r="G65" s="48"/>
      <c r="H65" s="1"/>
      <c r="I65" s="1"/>
      <c r="J65" s="1"/>
      <c r="K65" s="48"/>
      <c r="L65" s="4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57"/>
      <c r="AO65" s="57" t="s">
        <v>105</v>
      </c>
      <c r="AP65" s="57">
        <f t="shared" si="283"/>
        <v>0</v>
      </c>
      <c r="AQ65" s="57">
        <f>SUMIF(E$7:E$30,AO65,AG$7:AG$30)+SUMIF(M$7:M$30,AO65,AH$7:AH$30)</f>
        <v>0</v>
      </c>
      <c r="AR65" s="57">
        <f>SUMIF(E$7:E$30,AO65,AK$7:AK$30)+SUMIF(M$7:M$30,AO65,AL$7:AL$30)</f>
        <v>0</v>
      </c>
      <c r="AS65" s="57">
        <f>SUMIF(E$7:E$30,AO65,AI$7:AI$30)+SUMIF(M$7:M$30,AO65,AJ$7:AJ$30)</f>
        <v>0</v>
      </c>
      <c r="AT65" s="57">
        <f t="shared" si="287"/>
        <v>0</v>
      </c>
      <c r="AU65" s="57">
        <f>SUMIF(E$7:E$30,AO65,AC$7:AC$30)+SUMIF(M$7:M$30,AO65,AD$7:AD$30)</f>
        <v>0</v>
      </c>
      <c r="AV65" s="57">
        <f>SUMIF(E$7:E$30,AO65,AD$7:AD$30)+SUMIF(M$7:M$30,AO65,AC$7:AC$30)</f>
        <v>0</v>
      </c>
      <c r="AW65" s="57">
        <f t="shared" si="290"/>
        <v>0</v>
      </c>
      <c r="AX65" s="57"/>
      <c r="AY65" s="57" t="str">
        <f t="shared" si="291"/>
        <v>Grupo 3</v>
      </c>
      <c r="AZ65" s="57"/>
      <c r="BA65" s="57"/>
      <c r="BB65" s="57"/>
      <c r="BC65" s="57"/>
      <c r="BD65" s="57"/>
      <c r="BE65" s="57"/>
      <c r="BF65" s="57"/>
      <c r="BG65" s="57"/>
      <c r="BH65" s="57"/>
      <c r="BI65" s="57"/>
    </row>
    <row r="66" ht="15.75" customHeight="1">
      <c r="A66" s="1"/>
      <c r="B66" s="1"/>
      <c r="C66" s="1"/>
      <c r="D66" s="1"/>
      <c r="E66" s="1"/>
      <c r="F66" s="47"/>
      <c r="G66" s="48"/>
      <c r="H66" s="1"/>
      <c r="I66" s="1"/>
      <c r="J66" s="1"/>
      <c r="K66" s="48"/>
      <c r="L66" s="4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2" t="s">
        <v>95</v>
      </c>
      <c r="AO66" s="13" t="str">
        <f t="shared" ref="AO66:AO69" si="335">C14</f>
        <v>Arthurzinho (CMSP)</v>
      </c>
      <c r="AP66" s="12">
        <f t="shared" si="283"/>
        <v>0</v>
      </c>
      <c r="AQ66" s="12">
        <f t="shared" ref="AQ66:AQ69" si="336">SUMIF(E$7:E$60,AO66,AG$7:AG$60)+SUMIF(M$7:M$60,AO66,AH$7:AH$60)</f>
        <v>0</v>
      </c>
      <c r="AR66" s="12">
        <f t="shared" ref="AR66:AR69" si="337">SUMIF(E$7:E$60,AO66,AK$7:AK$60)+SUMIF(M$7:M$60,AO66,AL$7:AL$60)</f>
        <v>0</v>
      </c>
      <c r="AS66" s="12">
        <f t="shared" ref="AS66:AS69" si="338">SUMIF(E$7:E$60,AO66,AI$7:AI$60)+SUMIF(M$7:M$60,AO66,AJ$7:AJ$60)</f>
        <v>5</v>
      </c>
      <c r="AT66" s="12">
        <f t="shared" si="287"/>
        <v>-15</v>
      </c>
      <c r="AU66" s="12">
        <f t="shared" ref="AU66:AU69" si="339">SUMIF(E$7:E$60,AO66,AC$7:AC$60)+SUMIF(M$7:M$60,AO66,AD$7:AD$60)</f>
        <v>0</v>
      </c>
      <c r="AV66" s="12">
        <f t="shared" ref="AV66:AV69" si="340">SUMIF(E$7:E$60,AO66,AD$7:AD$60)+SUMIF(M$7:M$60,AO66,AC$7:AC$60)</f>
        <v>15</v>
      </c>
      <c r="AW66" s="12">
        <f t="shared" si="290"/>
        <v>5</v>
      </c>
      <c r="AX66" s="12">
        <f>(Dados!K$19*AV66)+(Dados!K$18*AU66)+(Dados!K$17*AT66)+(Dados!K$16*AQ66)+(Dados!K$15*AP66)+0.004</f>
        <v>-149984.996</v>
      </c>
      <c r="AY66" s="12" t="str">
        <f t="shared" si="291"/>
        <v>Arthurzinho (CMSP)</v>
      </c>
      <c r="AZ66" s="12">
        <f>LARGE(AX56:AX69,9)</f>
        <v>601932330</v>
      </c>
      <c r="BA66" s="12" t="str">
        <f t="shared" ref="BA66:BA69" si="341">VLOOKUP(AZ66,$AX$56:$AY$69,2,0)</f>
        <v>Marcante (CMSP)</v>
      </c>
      <c r="BB66" s="12">
        <f t="shared" ref="BB66:BB69" si="342">VLOOKUP(BA66,$AO$56:$AV$69,2,0)</f>
        <v>6</v>
      </c>
      <c r="BC66" s="12">
        <f t="shared" ref="BC66:BC69" si="343">VLOOKUP(BA66,$AO$56:$AW$69,3,0)</f>
        <v>2</v>
      </c>
      <c r="BD66" s="12">
        <f t="shared" ref="BD66:BD69" si="344">VLOOKUP(BA66,$AO$56:$AW$69,4,0)</f>
        <v>0</v>
      </c>
      <c r="BE66" s="12">
        <f t="shared" ref="BE66:BE69" si="345">VLOOKUP(BA66,$AO$56:$AW$69,5,0)</f>
        <v>3</v>
      </c>
      <c r="BF66" s="12">
        <f t="shared" ref="BF66:BF69" si="346">VLOOKUP(BA66,$AO$56:$AW$69,6,0)</f>
        <v>-7</v>
      </c>
      <c r="BG66" s="12">
        <f t="shared" ref="BG66:BG69" si="347">VLOOKUP(BA66,$AO$56:$AW$69,7,0)</f>
        <v>23</v>
      </c>
      <c r="BH66" s="12">
        <f t="shared" ref="BH66:BH69" si="348">VLOOKUP(BA66,$AO$56:$AW$69,8,0)</f>
        <v>30</v>
      </c>
      <c r="BI66" s="12">
        <f t="shared" ref="BI66:BI69" si="349">VLOOKUP(BA66,$AO$56:$AW$69,9,0)</f>
        <v>5</v>
      </c>
    </row>
    <row r="67" ht="15.75" customHeight="1">
      <c r="A67" s="1"/>
      <c r="B67" s="1"/>
      <c r="C67" s="1"/>
      <c r="D67" s="1"/>
      <c r="E67" s="1"/>
      <c r="F67" s="47"/>
      <c r="G67" s="48"/>
      <c r="H67" s="1"/>
      <c r="I67" s="1"/>
      <c r="J67" s="1"/>
      <c r="K67" s="48"/>
      <c r="L67" s="4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2" t="s">
        <v>97</v>
      </c>
      <c r="AO67" s="13" t="str">
        <f t="shared" si="335"/>
        <v>Perrotti (SEP)</v>
      </c>
      <c r="AP67" s="12">
        <f t="shared" si="283"/>
        <v>13</v>
      </c>
      <c r="AQ67" s="12">
        <f t="shared" si="336"/>
        <v>4</v>
      </c>
      <c r="AR67" s="12">
        <f t="shared" si="337"/>
        <v>1</v>
      </c>
      <c r="AS67" s="12">
        <f t="shared" si="338"/>
        <v>0</v>
      </c>
      <c r="AT67" s="12">
        <f t="shared" si="287"/>
        <v>10</v>
      </c>
      <c r="AU67" s="12">
        <f t="shared" si="339"/>
        <v>22</v>
      </c>
      <c r="AV67" s="12">
        <f t="shared" si="340"/>
        <v>12</v>
      </c>
      <c r="AW67" s="12">
        <f t="shared" si="290"/>
        <v>5</v>
      </c>
      <c r="AX67" s="12">
        <f>(Dados!K$19*AV67)+(Dados!K$18*AU67)+(Dados!K$17*AT67)+(Dados!K$16*AQ67)+(Dados!K$15*AP67)+0.003</f>
        <v>1304102212</v>
      </c>
      <c r="AY67" s="12" t="str">
        <f t="shared" si="291"/>
        <v>Perrotti (SEP)</v>
      </c>
      <c r="AZ67" s="12">
        <f>LARGE(AX56:AX69,10)</f>
        <v>500961418</v>
      </c>
      <c r="BA67" s="12" t="str">
        <f t="shared" si="341"/>
        <v>Bernardo (DAL)</v>
      </c>
      <c r="BB67" s="12">
        <f t="shared" si="342"/>
        <v>5</v>
      </c>
      <c r="BC67" s="12">
        <f t="shared" si="343"/>
        <v>1</v>
      </c>
      <c r="BD67" s="12">
        <f t="shared" si="344"/>
        <v>2</v>
      </c>
      <c r="BE67" s="12">
        <f t="shared" si="345"/>
        <v>2</v>
      </c>
      <c r="BF67" s="12">
        <f t="shared" si="346"/>
        <v>-4</v>
      </c>
      <c r="BG67" s="12">
        <f t="shared" si="347"/>
        <v>14</v>
      </c>
      <c r="BH67" s="12">
        <f t="shared" si="348"/>
        <v>18</v>
      </c>
      <c r="BI67" s="12">
        <f t="shared" si="349"/>
        <v>5</v>
      </c>
    </row>
    <row r="68" ht="15.75" customHeight="1">
      <c r="A68" s="1"/>
      <c r="B68" s="1"/>
      <c r="C68" s="1"/>
      <c r="D68" s="1"/>
      <c r="E68" s="1"/>
      <c r="F68" s="47"/>
      <c r="G68" s="48"/>
      <c r="H68" s="1"/>
      <c r="I68" s="1"/>
      <c r="J68" s="1"/>
      <c r="K68" s="48"/>
      <c r="L68" s="4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2" t="s">
        <v>99</v>
      </c>
      <c r="AO68" s="13" t="str">
        <f t="shared" si="335"/>
        <v>Francisco Jr (SEP)</v>
      </c>
      <c r="AP68" s="12">
        <f t="shared" si="283"/>
        <v>9</v>
      </c>
      <c r="AQ68" s="12">
        <f t="shared" si="336"/>
        <v>3</v>
      </c>
      <c r="AR68" s="12">
        <f t="shared" si="337"/>
        <v>0</v>
      </c>
      <c r="AS68" s="12">
        <f t="shared" si="338"/>
        <v>2</v>
      </c>
      <c r="AT68" s="12">
        <f t="shared" si="287"/>
        <v>3</v>
      </c>
      <c r="AU68" s="12">
        <f t="shared" si="339"/>
        <v>22</v>
      </c>
      <c r="AV68" s="12">
        <f t="shared" si="340"/>
        <v>19</v>
      </c>
      <c r="AW68" s="12">
        <f t="shared" si="290"/>
        <v>5</v>
      </c>
      <c r="AX68" s="12">
        <f>(Dados!K$19*AV68)+(Dados!K$18*AU68)+(Dados!K$17*AT68)+(Dados!K$16*AQ68)+(Dados!K$15*AP68)+0.002</f>
        <v>903032219</v>
      </c>
      <c r="AY68" s="12" t="str">
        <f t="shared" si="291"/>
        <v>Francisco Jr (SEP)</v>
      </c>
      <c r="AZ68" s="12">
        <f>LARGE(AX56:AX69,11)</f>
        <v>300941521</v>
      </c>
      <c r="BA68" s="12" t="str">
        <f t="shared" si="341"/>
        <v>Sancho (CMSP)</v>
      </c>
      <c r="BB68" s="12">
        <f t="shared" si="342"/>
        <v>3</v>
      </c>
      <c r="BC68" s="12">
        <f t="shared" si="343"/>
        <v>1</v>
      </c>
      <c r="BD68" s="12">
        <f t="shared" si="344"/>
        <v>0</v>
      </c>
      <c r="BE68" s="12">
        <f t="shared" si="345"/>
        <v>4</v>
      </c>
      <c r="BF68" s="12">
        <f t="shared" si="346"/>
        <v>-6</v>
      </c>
      <c r="BG68" s="12">
        <f t="shared" si="347"/>
        <v>15</v>
      </c>
      <c r="BH68" s="12">
        <f t="shared" si="348"/>
        <v>21</v>
      </c>
      <c r="BI68" s="12">
        <f t="shared" si="349"/>
        <v>5</v>
      </c>
    </row>
    <row r="69" ht="15.75" customHeight="1">
      <c r="A69" s="1"/>
      <c r="B69" s="1"/>
      <c r="C69" s="1"/>
      <c r="D69" s="1"/>
      <c r="E69" s="1"/>
      <c r="F69" s="47"/>
      <c r="G69" s="48"/>
      <c r="H69" s="1"/>
      <c r="I69" s="1"/>
      <c r="J69" s="1"/>
      <c r="K69" s="48"/>
      <c r="L69" s="4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2" t="s">
        <v>101</v>
      </c>
      <c r="AO69" s="13" t="str">
        <f t="shared" si="335"/>
        <v>Ivan Leite (CMSP)</v>
      </c>
      <c r="AP69" s="12">
        <f t="shared" si="283"/>
        <v>6</v>
      </c>
      <c r="AQ69" s="12">
        <f t="shared" si="336"/>
        <v>2</v>
      </c>
      <c r="AR69" s="12">
        <f t="shared" si="337"/>
        <v>0</v>
      </c>
      <c r="AS69" s="12">
        <f t="shared" si="338"/>
        <v>3</v>
      </c>
      <c r="AT69" s="12">
        <f t="shared" si="287"/>
        <v>-4</v>
      </c>
      <c r="AU69" s="12">
        <f t="shared" si="339"/>
        <v>17</v>
      </c>
      <c r="AV69" s="12">
        <f t="shared" si="340"/>
        <v>21</v>
      </c>
      <c r="AW69" s="12">
        <f t="shared" si="290"/>
        <v>5</v>
      </c>
      <c r="AX69" s="12">
        <f>(Dados!K$19*AV69)+(Dados!K$18*AU69)+(Dados!K$17*AT69)+(Dados!K$16*AQ69)+(Dados!K$15*AP69)+0.001</f>
        <v>601961721</v>
      </c>
      <c r="AY69" s="12" t="str">
        <f t="shared" si="291"/>
        <v>Ivan Leite (CMSP)</v>
      </c>
      <c r="AZ69" s="12">
        <f>LARGE(AX56:AX69,12)</f>
        <v>-149984.996</v>
      </c>
      <c r="BA69" s="12" t="str">
        <f t="shared" si="341"/>
        <v>Arthurzinho (CMSP)</v>
      </c>
      <c r="BB69" s="12">
        <f t="shared" si="342"/>
        <v>0</v>
      </c>
      <c r="BC69" s="12">
        <f t="shared" si="343"/>
        <v>0</v>
      </c>
      <c r="BD69" s="12">
        <f t="shared" si="344"/>
        <v>0</v>
      </c>
      <c r="BE69" s="12">
        <f t="shared" si="345"/>
        <v>5</v>
      </c>
      <c r="BF69" s="12">
        <f t="shared" si="346"/>
        <v>-15</v>
      </c>
      <c r="BG69" s="12">
        <f t="shared" si="347"/>
        <v>0</v>
      </c>
      <c r="BH69" s="12">
        <f t="shared" si="348"/>
        <v>15</v>
      </c>
      <c r="BI69" s="12">
        <f t="shared" si="349"/>
        <v>5</v>
      </c>
    </row>
    <row r="70" ht="15.75" customHeight="1">
      <c r="A70" s="1"/>
      <c r="B70" s="1"/>
      <c r="C70" s="1"/>
      <c r="D70" s="1"/>
      <c r="E70" s="1"/>
      <c r="F70" s="47"/>
      <c r="G70" s="48"/>
      <c r="H70" s="1"/>
      <c r="I70" s="1"/>
      <c r="J70" s="1"/>
      <c r="K70" s="48"/>
      <c r="L70" s="4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ht="15.75" customHeight="1">
      <c r="A71" s="1"/>
      <c r="B71" s="1"/>
      <c r="C71" s="1"/>
      <c r="D71" s="1"/>
      <c r="E71" s="1"/>
      <c r="F71" s="47"/>
      <c r="G71" s="48"/>
      <c r="H71" s="1"/>
      <c r="I71" s="1"/>
      <c r="J71" s="1"/>
      <c r="K71" s="48"/>
      <c r="L71" s="4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ht="15.75" customHeight="1">
      <c r="A72" s="1"/>
      <c r="B72" s="1"/>
      <c r="C72" s="1"/>
      <c r="D72" s="1"/>
      <c r="E72" s="1"/>
      <c r="F72" s="47"/>
      <c r="G72" s="48"/>
      <c r="H72" s="1"/>
      <c r="I72" s="1"/>
      <c r="J72" s="1"/>
      <c r="K72" s="48"/>
      <c r="L72" s="4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ht="15.75" customHeight="1">
      <c r="A73" s="1"/>
      <c r="B73" s="1"/>
      <c r="C73" s="1"/>
      <c r="D73" s="1"/>
      <c r="E73" s="1"/>
      <c r="F73" s="47"/>
      <c r="G73" s="48"/>
      <c r="H73" s="1"/>
      <c r="I73" s="1"/>
      <c r="J73" s="1"/>
      <c r="K73" s="48"/>
      <c r="L73" s="4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ht="15.75" customHeight="1">
      <c r="A74" s="1"/>
      <c r="B74" s="1"/>
      <c r="C74" s="1"/>
      <c r="D74" s="1"/>
      <c r="E74" s="1"/>
      <c r="F74" s="47"/>
      <c r="G74" s="48"/>
      <c r="H74" s="1"/>
      <c r="I74" s="1"/>
      <c r="J74" s="1"/>
      <c r="K74" s="48"/>
      <c r="L74" s="4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ht="15.75" customHeight="1">
      <c r="A75" s="1"/>
      <c r="B75" s="1"/>
      <c r="C75" s="1"/>
      <c r="D75" s="1"/>
      <c r="E75" s="1"/>
      <c r="F75" s="47"/>
      <c r="G75" s="48"/>
      <c r="H75" s="1"/>
      <c r="I75" s="1"/>
      <c r="J75" s="1"/>
      <c r="K75" s="48"/>
      <c r="L75" s="4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ht="15.75" customHeight="1">
      <c r="A76" s="1"/>
      <c r="B76" s="1"/>
      <c r="C76" s="1"/>
      <c r="D76" s="1"/>
      <c r="E76" s="1"/>
      <c r="F76" s="47"/>
      <c r="G76" s="48"/>
      <c r="H76" s="1"/>
      <c r="I76" s="1"/>
      <c r="J76" s="1"/>
      <c r="K76" s="48"/>
      <c r="L76" s="4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ht="15.75" customHeight="1">
      <c r="A77" s="1"/>
      <c r="B77" s="1"/>
      <c r="C77" s="1"/>
      <c r="D77" s="1"/>
      <c r="E77" s="1"/>
      <c r="F77" s="47"/>
      <c r="G77" s="48"/>
      <c r="H77" s="1"/>
      <c r="I77" s="1"/>
      <c r="J77" s="1"/>
      <c r="K77" s="48"/>
      <c r="L77" s="4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ht="15.75" customHeight="1">
      <c r="A78" s="1"/>
      <c r="B78" s="1"/>
      <c r="C78" s="1"/>
      <c r="D78" s="1"/>
      <c r="E78" s="1"/>
      <c r="F78" s="47"/>
      <c r="G78" s="48"/>
      <c r="H78" s="1"/>
      <c r="I78" s="1"/>
      <c r="J78" s="1"/>
      <c r="K78" s="48"/>
      <c r="L78" s="4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ht="15.75" customHeight="1">
      <c r="A79" s="1"/>
      <c r="B79" s="1"/>
      <c r="C79" s="1"/>
      <c r="D79" s="1"/>
      <c r="E79" s="1"/>
      <c r="F79" s="47"/>
      <c r="G79" s="48"/>
      <c r="H79" s="1"/>
      <c r="I79" s="1"/>
      <c r="J79" s="1"/>
      <c r="K79" s="48"/>
      <c r="L79" s="4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ht="15.75" customHeight="1">
      <c r="A80" s="1"/>
      <c r="B80" s="1"/>
      <c r="C80" s="1"/>
      <c r="D80" s="1"/>
      <c r="E80" s="1"/>
      <c r="F80" s="47"/>
      <c r="G80" s="48"/>
      <c r="H80" s="1"/>
      <c r="I80" s="1"/>
      <c r="J80" s="1"/>
      <c r="K80" s="48"/>
      <c r="L80" s="4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ht="15.75" customHeight="1">
      <c r="A81" s="1"/>
      <c r="B81" s="1"/>
      <c r="C81" s="1"/>
      <c r="D81" s="1"/>
      <c r="E81" s="1"/>
      <c r="F81" s="47"/>
      <c r="G81" s="48"/>
      <c r="H81" s="1"/>
      <c r="I81" s="1"/>
      <c r="J81" s="1"/>
      <c r="K81" s="48"/>
      <c r="L81" s="4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ht="15.75" customHeight="1">
      <c r="A82" s="1"/>
      <c r="B82" s="1"/>
      <c r="C82" s="1"/>
      <c r="D82" s="1"/>
      <c r="E82" s="1"/>
      <c r="F82" s="47"/>
      <c r="G82" s="48"/>
      <c r="H82" s="1"/>
      <c r="I82" s="1"/>
      <c r="J82" s="1"/>
      <c r="K82" s="48"/>
      <c r="L82" s="4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ht="15.75" customHeight="1">
      <c r="A83" s="1"/>
      <c r="B83" s="1"/>
      <c r="C83" s="1"/>
      <c r="D83" s="1"/>
      <c r="E83" s="1"/>
      <c r="F83" s="47"/>
      <c r="G83" s="48"/>
      <c r="H83" s="1"/>
      <c r="I83" s="1"/>
      <c r="J83" s="1"/>
      <c r="K83" s="48"/>
      <c r="L83" s="4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ht="15.75" customHeight="1">
      <c r="A84" s="1"/>
      <c r="B84" s="1"/>
      <c r="C84" s="1"/>
      <c r="D84" s="1"/>
      <c r="E84" s="1"/>
      <c r="F84" s="47"/>
      <c r="G84" s="48"/>
      <c r="H84" s="1"/>
      <c r="I84" s="1"/>
      <c r="J84" s="1"/>
      <c r="K84" s="48"/>
      <c r="L84" s="4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ht="15.75" customHeight="1">
      <c r="A85" s="1"/>
      <c r="B85" s="1"/>
      <c r="C85" s="1"/>
      <c r="D85" s="1"/>
      <c r="E85" s="1"/>
      <c r="F85" s="47"/>
      <c r="G85" s="48"/>
      <c r="H85" s="1"/>
      <c r="I85" s="1"/>
      <c r="J85" s="1"/>
      <c r="K85" s="48"/>
      <c r="L85" s="4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ht="15.75" customHeight="1">
      <c r="A86" s="1"/>
      <c r="B86" s="1"/>
      <c r="C86" s="1"/>
      <c r="D86" s="1"/>
      <c r="E86" s="1"/>
      <c r="F86" s="47"/>
      <c r="G86" s="48"/>
      <c r="H86" s="1"/>
      <c r="I86" s="1"/>
      <c r="J86" s="1"/>
      <c r="K86" s="48"/>
      <c r="L86" s="4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ht="15.75" customHeight="1">
      <c r="A87" s="1"/>
      <c r="B87" s="1"/>
      <c r="C87" s="1"/>
      <c r="D87" s="1"/>
      <c r="E87" s="1"/>
      <c r="F87" s="47"/>
      <c r="G87" s="48"/>
      <c r="H87" s="1"/>
      <c r="I87" s="1"/>
      <c r="J87" s="1"/>
      <c r="K87" s="48"/>
      <c r="L87" s="4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ht="15.75" customHeight="1">
      <c r="A88" s="1"/>
      <c r="B88" s="1"/>
      <c r="C88" s="1"/>
      <c r="D88" s="1"/>
      <c r="E88" s="1"/>
      <c r="F88" s="47"/>
      <c r="G88" s="48"/>
      <c r="H88" s="1"/>
      <c r="I88" s="1"/>
      <c r="J88" s="1"/>
      <c r="K88" s="48"/>
      <c r="L88" s="4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ht="15.75" customHeight="1">
      <c r="A89" s="1"/>
      <c r="B89" s="1"/>
      <c r="C89" s="1"/>
      <c r="D89" s="1"/>
      <c r="E89" s="1"/>
      <c r="F89" s="47"/>
      <c r="G89" s="48"/>
      <c r="H89" s="1"/>
      <c r="I89" s="1"/>
      <c r="J89" s="1"/>
      <c r="K89" s="48"/>
      <c r="L89" s="4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ht="15.75" customHeight="1">
      <c r="A90" s="1"/>
      <c r="B90" s="1"/>
      <c r="C90" s="1"/>
      <c r="D90" s="1"/>
      <c r="E90" s="1"/>
      <c r="F90" s="47"/>
      <c r="G90" s="48"/>
      <c r="H90" s="1"/>
      <c r="I90" s="1"/>
      <c r="J90" s="1"/>
      <c r="K90" s="48"/>
      <c r="L90" s="4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ht="15.75" customHeight="1">
      <c r="A91" s="1"/>
      <c r="B91" s="1"/>
      <c r="C91" s="1"/>
      <c r="D91" s="1"/>
      <c r="E91" s="1"/>
      <c r="F91" s="47"/>
      <c r="G91" s="48"/>
      <c r="H91" s="1"/>
      <c r="I91" s="1"/>
      <c r="J91" s="1"/>
      <c r="K91" s="48"/>
      <c r="L91" s="4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ht="15.75" customHeight="1">
      <c r="A92" s="1"/>
      <c r="B92" s="1"/>
      <c r="C92" s="1"/>
      <c r="D92" s="1"/>
      <c r="E92" s="1"/>
      <c r="F92" s="47"/>
      <c r="G92" s="48"/>
      <c r="H92" s="1"/>
      <c r="I92" s="1"/>
      <c r="J92" s="1"/>
      <c r="K92" s="48"/>
      <c r="L92" s="4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ht="15.75" customHeight="1">
      <c r="A93" s="1"/>
      <c r="B93" s="1"/>
      <c r="C93" s="1"/>
      <c r="D93" s="1"/>
      <c r="E93" s="1"/>
      <c r="F93" s="47"/>
      <c r="G93" s="48"/>
      <c r="H93" s="1"/>
      <c r="I93" s="1"/>
      <c r="J93" s="1"/>
      <c r="K93" s="48"/>
      <c r="L93" s="4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ht="15.75" customHeight="1">
      <c r="A94" s="1"/>
      <c r="B94" s="1"/>
      <c r="C94" s="1"/>
      <c r="D94" s="1"/>
      <c r="E94" s="1"/>
      <c r="F94" s="47"/>
      <c r="G94" s="48"/>
      <c r="H94" s="1"/>
      <c r="I94" s="1"/>
      <c r="J94" s="1"/>
      <c r="K94" s="48"/>
      <c r="L94" s="4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ht="15.75" customHeight="1">
      <c r="A95" s="1"/>
      <c r="B95" s="1"/>
      <c r="C95" s="1"/>
      <c r="D95" s="1"/>
      <c r="E95" s="1"/>
      <c r="F95" s="47"/>
      <c r="G95" s="48"/>
      <c r="H95" s="1"/>
      <c r="I95" s="1"/>
      <c r="J95" s="1"/>
      <c r="K95" s="48"/>
      <c r="L95" s="4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ht="15.75" customHeight="1">
      <c r="A96" s="1"/>
      <c r="B96" s="1"/>
      <c r="C96" s="1"/>
      <c r="D96" s="1"/>
      <c r="E96" s="1"/>
      <c r="F96" s="47"/>
      <c r="G96" s="48"/>
      <c r="H96" s="1"/>
      <c r="I96" s="1"/>
      <c r="J96" s="1"/>
      <c r="K96" s="48"/>
      <c r="L96" s="4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ht="15.75" customHeight="1">
      <c r="A97" s="1"/>
      <c r="B97" s="1"/>
      <c r="C97" s="1"/>
      <c r="D97" s="1"/>
      <c r="E97" s="1"/>
      <c r="F97" s="47"/>
      <c r="G97" s="48"/>
      <c r="H97" s="1"/>
      <c r="I97" s="1"/>
      <c r="J97" s="1"/>
      <c r="K97" s="48"/>
      <c r="L97" s="4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ht="15.75" customHeight="1">
      <c r="A98" s="1"/>
      <c r="B98" s="1"/>
      <c r="C98" s="1"/>
      <c r="D98" s="1"/>
      <c r="E98" s="1"/>
      <c r="F98" s="47"/>
      <c r="G98" s="48"/>
      <c r="H98" s="1"/>
      <c r="I98" s="1"/>
      <c r="J98" s="1"/>
      <c r="K98" s="48"/>
      <c r="L98" s="4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ht="15.75" customHeight="1">
      <c r="A99" s="1"/>
      <c r="B99" s="1"/>
      <c r="C99" s="1"/>
      <c r="D99" s="1"/>
      <c r="E99" s="1"/>
      <c r="F99" s="47"/>
      <c r="G99" s="48"/>
      <c r="H99" s="1"/>
      <c r="I99" s="1"/>
      <c r="J99" s="1"/>
      <c r="K99" s="48"/>
      <c r="L99" s="4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ht="15.75" customHeight="1">
      <c r="A100" s="1"/>
      <c r="B100" s="1"/>
      <c r="C100" s="1"/>
      <c r="D100" s="1"/>
      <c r="E100" s="1"/>
      <c r="F100" s="47"/>
      <c r="G100" s="48"/>
      <c r="H100" s="1"/>
      <c r="I100" s="1"/>
      <c r="J100" s="1"/>
      <c r="K100" s="48"/>
      <c r="L100" s="4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ht="15.75" customHeight="1">
      <c r="A101" s="1"/>
      <c r="B101" s="1"/>
      <c r="C101" s="1"/>
      <c r="D101" s="1"/>
      <c r="E101" s="1"/>
      <c r="F101" s="47"/>
      <c r="G101" s="48"/>
      <c r="H101" s="1"/>
      <c r="I101" s="1"/>
      <c r="J101" s="1"/>
      <c r="K101" s="48"/>
      <c r="L101" s="4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ht="15.75" customHeight="1">
      <c r="A102" s="1"/>
      <c r="B102" s="1"/>
      <c r="C102" s="1"/>
      <c r="D102" s="1"/>
      <c r="E102" s="1"/>
      <c r="F102" s="47"/>
      <c r="G102" s="48"/>
      <c r="H102" s="1"/>
      <c r="I102" s="1"/>
      <c r="J102" s="1"/>
      <c r="K102" s="48"/>
      <c r="L102" s="4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ht="15.75" customHeight="1">
      <c r="A103" s="1"/>
      <c r="B103" s="1"/>
      <c r="C103" s="1"/>
      <c r="D103" s="1"/>
      <c r="E103" s="1"/>
      <c r="F103" s="47"/>
      <c r="G103" s="48"/>
      <c r="H103" s="1"/>
      <c r="I103" s="1"/>
      <c r="J103" s="1"/>
      <c r="K103" s="48"/>
      <c r="L103" s="4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ht="15.75" customHeight="1">
      <c r="A104" s="1"/>
      <c r="B104" s="1"/>
      <c r="C104" s="1"/>
      <c r="D104" s="1"/>
      <c r="E104" s="1"/>
      <c r="F104" s="47"/>
      <c r="G104" s="48"/>
      <c r="H104" s="1"/>
      <c r="I104" s="1"/>
      <c r="J104" s="1"/>
      <c r="K104" s="48"/>
      <c r="L104" s="4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ht="15.75" customHeight="1">
      <c r="A105" s="1"/>
      <c r="B105" s="1"/>
      <c r="C105" s="1"/>
      <c r="D105" s="1"/>
      <c r="E105" s="1"/>
      <c r="F105" s="47"/>
      <c r="G105" s="48"/>
      <c r="H105" s="1"/>
      <c r="I105" s="1"/>
      <c r="J105" s="1"/>
      <c r="K105" s="48"/>
      <c r="L105" s="4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ht="15.75" customHeight="1">
      <c r="A106" s="1"/>
      <c r="B106" s="1"/>
      <c r="C106" s="1"/>
      <c r="D106" s="1"/>
      <c r="E106" s="1"/>
      <c r="F106" s="47"/>
      <c r="G106" s="48"/>
      <c r="H106" s="1"/>
      <c r="I106" s="1"/>
      <c r="J106" s="1"/>
      <c r="K106" s="48"/>
      <c r="L106" s="4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ht="15.75" customHeight="1">
      <c r="A107" s="1"/>
      <c r="B107" s="1"/>
      <c r="C107" s="1"/>
      <c r="D107" s="1"/>
      <c r="E107" s="1"/>
      <c r="F107" s="47"/>
      <c r="G107" s="48"/>
      <c r="H107" s="1"/>
      <c r="I107" s="1"/>
      <c r="J107" s="1"/>
      <c r="K107" s="48"/>
      <c r="L107" s="4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ht="15.75" customHeight="1">
      <c r="A108" s="1"/>
      <c r="B108" s="1"/>
      <c r="C108" s="1"/>
      <c r="D108" s="1"/>
      <c r="E108" s="1"/>
      <c r="F108" s="47"/>
      <c r="G108" s="48"/>
      <c r="H108" s="1"/>
      <c r="I108" s="1"/>
      <c r="J108" s="1"/>
      <c r="K108" s="48"/>
      <c r="L108" s="4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ht="15.75" customHeight="1">
      <c r="A109" s="1"/>
      <c r="B109" s="1"/>
      <c r="C109" s="1"/>
      <c r="D109" s="1"/>
      <c r="E109" s="1"/>
      <c r="F109" s="47"/>
      <c r="G109" s="48"/>
      <c r="H109" s="1"/>
      <c r="I109" s="1"/>
      <c r="J109" s="1"/>
      <c r="K109" s="48"/>
      <c r="L109" s="4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ht="15.75" customHeight="1">
      <c r="A110" s="1"/>
      <c r="B110" s="1"/>
      <c r="C110" s="1"/>
      <c r="D110" s="1"/>
      <c r="E110" s="1"/>
      <c r="F110" s="47"/>
      <c r="G110" s="48"/>
      <c r="H110" s="1"/>
      <c r="I110" s="1"/>
      <c r="J110" s="1"/>
      <c r="K110" s="48"/>
      <c r="L110" s="4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ht="15.75" customHeight="1">
      <c r="A111" s="1"/>
      <c r="B111" s="1"/>
      <c r="C111" s="1"/>
      <c r="D111" s="1"/>
      <c r="E111" s="1"/>
      <c r="F111" s="47"/>
      <c r="G111" s="48"/>
      <c r="H111" s="1"/>
      <c r="I111" s="1"/>
      <c r="J111" s="1"/>
      <c r="K111" s="48"/>
      <c r="L111" s="4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ht="15.75" customHeight="1">
      <c r="A112" s="1"/>
      <c r="B112" s="1"/>
      <c r="C112" s="1"/>
      <c r="D112" s="1"/>
      <c r="E112" s="1"/>
      <c r="F112" s="47"/>
      <c r="G112" s="48"/>
      <c r="H112" s="1"/>
      <c r="I112" s="1"/>
      <c r="J112" s="1"/>
      <c r="K112" s="48"/>
      <c r="L112" s="4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ht="15.75" customHeight="1">
      <c r="A113" s="1"/>
      <c r="B113" s="1"/>
      <c r="C113" s="1"/>
      <c r="D113" s="1"/>
      <c r="E113" s="1"/>
      <c r="F113" s="47"/>
      <c r="G113" s="48"/>
      <c r="H113" s="1"/>
      <c r="I113" s="1"/>
      <c r="J113" s="1"/>
      <c r="K113" s="48"/>
      <c r="L113" s="4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ht="15.75" customHeight="1">
      <c r="A114" s="1"/>
      <c r="B114" s="1"/>
      <c r="C114" s="1"/>
      <c r="D114" s="1"/>
      <c r="E114" s="1"/>
      <c r="F114" s="47"/>
      <c r="G114" s="48"/>
      <c r="H114" s="1"/>
      <c r="I114" s="1"/>
      <c r="J114" s="1"/>
      <c r="K114" s="48"/>
      <c r="L114" s="4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ht="15.75" customHeight="1">
      <c r="A115" s="1"/>
      <c r="B115" s="1"/>
      <c r="C115" s="1"/>
      <c r="D115" s="1"/>
      <c r="E115" s="1"/>
      <c r="F115" s="47"/>
      <c r="G115" s="48"/>
      <c r="H115" s="1"/>
      <c r="I115" s="1"/>
      <c r="J115" s="1"/>
      <c r="K115" s="48"/>
      <c r="L115" s="4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ht="15.75" customHeight="1">
      <c r="A116" s="1"/>
      <c r="B116" s="1"/>
      <c r="C116" s="1"/>
      <c r="D116" s="1"/>
      <c r="E116" s="1"/>
      <c r="F116" s="47"/>
      <c r="G116" s="48"/>
      <c r="H116" s="1"/>
      <c r="I116" s="1"/>
      <c r="J116" s="1"/>
      <c r="K116" s="48"/>
      <c r="L116" s="4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ht="15.75" customHeight="1">
      <c r="A117" s="1"/>
      <c r="B117" s="1"/>
      <c r="C117" s="1"/>
      <c r="D117" s="1"/>
      <c r="E117" s="1"/>
      <c r="F117" s="47"/>
      <c r="G117" s="48"/>
      <c r="H117" s="1"/>
      <c r="I117" s="1"/>
      <c r="J117" s="1"/>
      <c r="K117" s="48"/>
      <c r="L117" s="4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ht="15.75" customHeight="1">
      <c r="A118" s="1"/>
      <c r="B118" s="1"/>
      <c r="C118" s="1"/>
      <c r="D118" s="1"/>
      <c r="E118" s="1"/>
      <c r="F118" s="47"/>
      <c r="G118" s="48"/>
      <c r="H118" s="1"/>
      <c r="I118" s="1"/>
      <c r="J118" s="1"/>
      <c r="K118" s="48"/>
      <c r="L118" s="4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ht="15.75" customHeight="1">
      <c r="A119" s="1"/>
      <c r="B119" s="1"/>
      <c r="C119" s="1"/>
      <c r="D119" s="1"/>
      <c r="E119" s="1"/>
      <c r="F119" s="47"/>
      <c r="G119" s="48"/>
      <c r="H119" s="1"/>
      <c r="I119" s="1"/>
      <c r="J119" s="1"/>
      <c r="K119" s="48"/>
      <c r="L119" s="4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ht="15.75" customHeight="1">
      <c r="A120" s="1"/>
      <c r="B120" s="1"/>
      <c r="C120" s="1"/>
      <c r="D120" s="1"/>
      <c r="E120" s="1"/>
      <c r="F120" s="47"/>
      <c r="G120" s="48"/>
      <c r="H120" s="1"/>
      <c r="I120" s="1"/>
      <c r="J120" s="1"/>
      <c r="K120" s="48"/>
      <c r="L120" s="4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ht="15.75" customHeight="1">
      <c r="A121" s="1"/>
      <c r="B121" s="1"/>
      <c r="C121" s="1"/>
      <c r="D121" s="1"/>
      <c r="E121" s="1"/>
      <c r="F121" s="47"/>
      <c r="G121" s="48"/>
      <c r="H121" s="1"/>
      <c r="I121" s="1"/>
      <c r="J121" s="1"/>
      <c r="K121" s="48"/>
      <c r="L121" s="4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ht="15.75" customHeight="1">
      <c r="A122" s="1"/>
      <c r="B122" s="1"/>
      <c r="C122" s="1"/>
      <c r="D122" s="1"/>
      <c r="E122" s="1"/>
      <c r="F122" s="47"/>
      <c r="G122" s="48"/>
      <c r="H122" s="1"/>
      <c r="I122" s="1"/>
      <c r="J122" s="1"/>
      <c r="K122" s="48"/>
      <c r="L122" s="4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ht="15.75" customHeight="1">
      <c r="A123" s="1"/>
      <c r="B123" s="1"/>
      <c r="C123" s="1"/>
      <c r="D123" s="1"/>
      <c r="E123" s="1"/>
      <c r="F123" s="47"/>
      <c r="G123" s="48"/>
      <c r="H123" s="1"/>
      <c r="I123" s="1"/>
      <c r="J123" s="1"/>
      <c r="K123" s="48"/>
      <c r="L123" s="4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ht="15.75" customHeight="1">
      <c r="A124" s="1"/>
      <c r="B124" s="1"/>
      <c r="C124" s="1"/>
      <c r="D124" s="1"/>
      <c r="E124" s="1"/>
      <c r="F124" s="47"/>
      <c r="G124" s="48"/>
      <c r="H124" s="1"/>
      <c r="I124" s="1"/>
      <c r="J124" s="1"/>
      <c r="K124" s="48"/>
      <c r="L124" s="4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ht="15.75" customHeight="1">
      <c r="A125" s="1"/>
      <c r="B125" s="1"/>
      <c r="C125" s="1"/>
      <c r="D125" s="1"/>
      <c r="E125" s="1"/>
      <c r="F125" s="47"/>
      <c r="G125" s="48"/>
      <c r="H125" s="1"/>
      <c r="I125" s="1"/>
      <c r="J125" s="1"/>
      <c r="K125" s="48"/>
      <c r="L125" s="4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ht="15.75" customHeight="1">
      <c r="A126" s="1"/>
      <c r="B126" s="1"/>
      <c r="C126" s="1"/>
      <c r="D126" s="1"/>
      <c r="E126" s="1"/>
      <c r="F126" s="47"/>
      <c r="G126" s="48"/>
      <c r="H126" s="1"/>
      <c r="I126" s="1"/>
      <c r="J126" s="1"/>
      <c r="K126" s="48"/>
      <c r="L126" s="4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ht="15.75" customHeight="1">
      <c r="A127" s="1"/>
      <c r="B127" s="1"/>
      <c r="C127" s="1"/>
      <c r="D127" s="1"/>
      <c r="E127" s="1"/>
      <c r="F127" s="47"/>
      <c r="G127" s="48"/>
      <c r="H127" s="1"/>
      <c r="I127" s="1"/>
      <c r="J127" s="1"/>
      <c r="K127" s="48"/>
      <c r="L127" s="4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ht="15.75" customHeight="1">
      <c r="A128" s="1"/>
      <c r="B128" s="1"/>
      <c r="C128" s="1"/>
      <c r="D128" s="1"/>
      <c r="E128" s="1"/>
      <c r="F128" s="47"/>
      <c r="G128" s="48"/>
      <c r="H128" s="1"/>
      <c r="I128" s="1"/>
      <c r="J128" s="1"/>
      <c r="K128" s="48"/>
      <c r="L128" s="4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ht="15.75" customHeight="1">
      <c r="A129" s="1"/>
      <c r="B129" s="1"/>
      <c r="C129" s="1"/>
      <c r="D129" s="1"/>
      <c r="E129" s="1"/>
      <c r="F129" s="47"/>
      <c r="G129" s="48"/>
      <c r="H129" s="1"/>
      <c r="I129" s="1"/>
      <c r="J129" s="1"/>
      <c r="K129" s="48"/>
      <c r="L129" s="4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ht="15.75" customHeight="1">
      <c r="A130" s="1"/>
      <c r="B130" s="1"/>
      <c r="C130" s="1"/>
      <c r="D130" s="1"/>
      <c r="E130" s="1"/>
      <c r="F130" s="47"/>
      <c r="G130" s="48"/>
      <c r="H130" s="1"/>
      <c r="I130" s="1"/>
      <c r="J130" s="1"/>
      <c r="K130" s="48"/>
      <c r="L130" s="4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ht="15.75" customHeight="1">
      <c r="A131" s="1"/>
      <c r="B131" s="1"/>
      <c r="C131" s="1"/>
      <c r="D131" s="1"/>
      <c r="E131" s="1"/>
      <c r="F131" s="47"/>
      <c r="G131" s="48"/>
      <c r="H131" s="1"/>
      <c r="I131" s="1"/>
      <c r="J131" s="1"/>
      <c r="K131" s="48"/>
      <c r="L131" s="4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ht="15.75" customHeight="1">
      <c r="A132" s="1"/>
      <c r="B132" s="1"/>
      <c r="C132" s="1"/>
      <c r="D132" s="1"/>
      <c r="E132" s="1"/>
      <c r="F132" s="47"/>
      <c r="G132" s="48"/>
      <c r="H132" s="1"/>
      <c r="I132" s="1"/>
      <c r="J132" s="1"/>
      <c r="K132" s="48"/>
      <c r="L132" s="4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ht="15.75" customHeight="1">
      <c r="A133" s="1"/>
      <c r="B133" s="1"/>
      <c r="C133" s="1"/>
      <c r="D133" s="1"/>
      <c r="E133" s="1"/>
      <c r="F133" s="47"/>
      <c r="G133" s="48"/>
      <c r="H133" s="1"/>
      <c r="I133" s="1"/>
      <c r="J133" s="1"/>
      <c r="K133" s="48"/>
      <c r="L133" s="4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ht="15.75" customHeight="1">
      <c r="A134" s="1"/>
      <c r="B134" s="1"/>
      <c r="C134" s="1"/>
      <c r="D134" s="1"/>
      <c r="E134" s="1"/>
      <c r="F134" s="47"/>
      <c r="G134" s="48"/>
      <c r="H134" s="1"/>
      <c r="I134" s="1"/>
      <c r="J134" s="1"/>
      <c r="K134" s="48"/>
      <c r="L134" s="4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ht="15.75" customHeight="1">
      <c r="A135" s="1"/>
      <c r="B135" s="1"/>
      <c r="C135" s="1"/>
      <c r="D135" s="1"/>
      <c r="E135" s="1"/>
      <c r="F135" s="47"/>
      <c r="G135" s="48"/>
      <c r="H135" s="1"/>
      <c r="I135" s="1"/>
      <c r="J135" s="1"/>
      <c r="K135" s="48"/>
      <c r="L135" s="4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ht="15.75" customHeight="1">
      <c r="A136" s="1"/>
      <c r="B136" s="1"/>
      <c r="C136" s="1"/>
      <c r="D136" s="1"/>
      <c r="E136" s="1"/>
      <c r="F136" s="47"/>
      <c r="G136" s="48"/>
      <c r="H136" s="1"/>
      <c r="I136" s="1"/>
      <c r="J136" s="1"/>
      <c r="K136" s="48"/>
      <c r="L136" s="4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ht="15.75" customHeight="1">
      <c r="A137" s="1"/>
      <c r="B137" s="1"/>
      <c r="C137" s="1"/>
      <c r="D137" s="1"/>
      <c r="E137" s="1"/>
      <c r="F137" s="47"/>
      <c r="G137" s="48"/>
      <c r="H137" s="1"/>
      <c r="I137" s="1"/>
      <c r="J137" s="1"/>
      <c r="K137" s="48"/>
      <c r="L137" s="4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ht="15.75" customHeight="1">
      <c r="A138" s="1"/>
      <c r="B138" s="1"/>
      <c r="C138" s="1"/>
      <c r="D138" s="1"/>
      <c r="E138" s="1"/>
      <c r="F138" s="47"/>
      <c r="G138" s="48"/>
      <c r="H138" s="1"/>
      <c r="I138" s="1"/>
      <c r="J138" s="1"/>
      <c r="K138" s="48"/>
      <c r="L138" s="4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ht="15.75" customHeight="1">
      <c r="A139" s="1"/>
      <c r="B139" s="1"/>
      <c r="C139" s="1"/>
      <c r="D139" s="1"/>
      <c r="E139" s="1"/>
      <c r="F139" s="47"/>
      <c r="G139" s="48"/>
      <c r="H139" s="1"/>
      <c r="I139" s="1"/>
      <c r="J139" s="1"/>
      <c r="K139" s="48"/>
      <c r="L139" s="4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ht="15.75" customHeight="1">
      <c r="A140" s="1"/>
      <c r="B140" s="1"/>
      <c r="C140" s="1"/>
      <c r="D140" s="1"/>
      <c r="E140" s="1"/>
      <c r="F140" s="47"/>
      <c r="G140" s="48"/>
      <c r="H140" s="1"/>
      <c r="I140" s="1"/>
      <c r="J140" s="1"/>
      <c r="K140" s="48"/>
      <c r="L140" s="4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ht="15.75" customHeight="1">
      <c r="A141" s="1"/>
      <c r="B141" s="1"/>
      <c r="C141" s="1"/>
      <c r="D141" s="1"/>
      <c r="E141" s="1"/>
      <c r="F141" s="47"/>
      <c r="G141" s="48"/>
      <c r="H141" s="1"/>
      <c r="I141" s="1"/>
      <c r="J141" s="1"/>
      <c r="K141" s="48"/>
      <c r="L141" s="4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ht="15.75" customHeight="1">
      <c r="A142" s="1"/>
      <c r="B142" s="1"/>
      <c r="C142" s="1"/>
      <c r="D142" s="1"/>
      <c r="E142" s="1"/>
      <c r="F142" s="47"/>
      <c r="G142" s="48"/>
      <c r="H142" s="1"/>
      <c r="I142" s="1"/>
      <c r="J142" s="1"/>
      <c r="K142" s="48"/>
      <c r="L142" s="4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ht="15.75" customHeight="1">
      <c r="A143" s="1"/>
      <c r="B143" s="1"/>
      <c r="C143" s="1"/>
      <c r="D143" s="1"/>
      <c r="E143" s="1"/>
      <c r="F143" s="47"/>
      <c r="G143" s="48"/>
      <c r="H143" s="1"/>
      <c r="I143" s="1"/>
      <c r="J143" s="1"/>
      <c r="K143" s="48"/>
      <c r="L143" s="4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ht="15.75" customHeight="1">
      <c r="A144" s="1"/>
      <c r="B144" s="1"/>
      <c r="C144" s="1"/>
      <c r="D144" s="1"/>
      <c r="E144" s="1"/>
      <c r="F144" s="47"/>
      <c r="G144" s="48"/>
      <c r="H144" s="1"/>
      <c r="I144" s="1"/>
      <c r="J144" s="1"/>
      <c r="K144" s="48"/>
      <c r="L144" s="4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ht="15.75" customHeight="1">
      <c r="A145" s="1"/>
      <c r="B145" s="1"/>
      <c r="C145" s="1"/>
      <c r="D145" s="1"/>
      <c r="E145" s="1"/>
      <c r="F145" s="47"/>
      <c r="G145" s="48"/>
      <c r="H145" s="1"/>
      <c r="I145" s="1"/>
      <c r="J145" s="1"/>
      <c r="K145" s="48"/>
      <c r="L145" s="4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ht="15.75" customHeight="1">
      <c r="A146" s="1"/>
      <c r="B146" s="1"/>
      <c r="C146" s="1"/>
      <c r="D146" s="1"/>
      <c r="E146" s="1"/>
      <c r="F146" s="47"/>
      <c r="G146" s="48"/>
      <c r="H146" s="1"/>
      <c r="I146" s="1"/>
      <c r="J146" s="1"/>
      <c r="K146" s="48"/>
      <c r="L146" s="4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ht="15.75" customHeight="1">
      <c r="A147" s="1"/>
      <c r="B147" s="1"/>
      <c r="C147" s="1"/>
      <c r="D147" s="1"/>
      <c r="E147" s="1"/>
      <c r="F147" s="47"/>
      <c r="G147" s="48"/>
      <c r="H147" s="1"/>
      <c r="I147" s="1"/>
      <c r="J147" s="1"/>
      <c r="K147" s="48"/>
      <c r="L147" s="4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ht="15.75" customHeight="1">
      <c r="A148" s="1"/>
      <c r="B148" s="1"/>
      <c r="C148" s="1"/>
      <c r="D148" s="1"/>
      <c r="E148" s="1"/>
      <c r="F148" s="47"/>
      <c r="G148" s="48"/>
      <c r="H148" s="1"/>
      <c r="I148" s="1"/>
      <c r="J148" s="1"/>
      <c r="K148" s="48"/>
      <c r="L148" s="4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ht="15.75" customHeight="1">
      <c r="A149" s="1"/>
      <c r="B149" s="1"/>
      <c r="C149" s="1"/>
      <c r="D149" s="1"/>
      <c r="E149" s="1"/>
      <c r="F149" s="47"/>
      <c r="G149" s="48"/>
      <c r="H149" s="1"/>
      <c r="I149" s="1"/>
      <c r="J149" s="1"/>
      <c r="K149" s="48"/>
      <c r="L149" s="4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ht="15.75" customHeight="1">
      <c r="A150" s="1"/>
      <c r="B150" s="1"/>
      <c r="C150" s="1"/>
      <c r="D150" s="1"/>
      <c r="E150" s="1"/>
      <c r="F150" s="47"/>
      <c r="G150" s="48"/>
      <c r="H150" s="1"/>
      <c r="I150" s="1"/>
      <c r="J150" s="1"/>
      <c r="K150" s="48"/>
      <c r="L150" s="4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ht="15.75" customHeight="1">
      <c r="A151" s="1"/>
      <c r="B151" s="1"/>
      <c r="C151" s="1"/>
      <c r="D151" s="1"/>
      <c r="E151" s="1"/>
      <c r="F151" s="47"/>
      <c r="G151" s="48"/>
      <c r="H151" s="1"/>
      <c r="I151" s="1"/>
      <c r="J151" s="1"/>
      <c r="K151" s="48"/>
      <c r="L151" s="4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ht="15.75" customHeight="1">
      <c r="A152" s="1"/>
      <c r="B152" s="1"/>
      <c r="C152" s="1"/>
      <c r="D152" s="1"/>
      <c r="E152" s="1"/>
      <c r="F152" s="47"/>
      <c r="G152" s="48"/>
      <c r="H152" s="1"/>
      <c r="I152" s="1"/>
      <c r="J152" s="1"/>
      <c r="K152" s="48"/>
      <c r="L152" s="4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ht="15.75" customHeight="1">
      <c r="A153" s="1"/>
      <c r="B153" s="1"/>
      <c r="C153" s="1"/>
      <c r="D153" s="1"/>
      <c r="E153" s="1"/>
      <c r="F153" s="47"/>
      <c r="G153" s="48"/>
      <c r="H153" s="1"/>
      <c r="I153" s="1"/>
      <c r="J153" s="1"/>
      <c r="K153" s="48"/>
      <c r="L153" s="4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ht="15.75" customHeight="1">
      <c r="A154" s="1"/>
      <c r="B154" s="1"/>
      <c r="C154" s="1"/>
      <c r="D154" s="1"/>
      <c r="E154" s="1"/>
      <c r="F154" s="47"/>
      <c r="G154" s="48"/>
      <c r="H154" s="1"/>
      <c r="I154" s="1"/>
      <c r="J154" s="1"/>
      <c r="K154" s="48"/>
      <c r="L154" s="4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ht="15.75" customHeight="1">
      <c r="A155" s="1"/>
      <c r="B155" s="1"/>
      <c r="C155" s="1"/>
      <c r="D155" s="1"/>
      <c r="E155" s="1"/>
      <c r="F155" s="47"/>
      <c r="G155" s="48"/>
      <c r="H155" s="1"/>
      <c r="I155" s="1"/>
      <c r="J155" s="1"/>
      <c r="K155" s="48"/>
      <c r="L155" s="4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ht="15.75" customHeight="1">
      <c r="A156" s="1"/>
      <c r="B156" s="1"/>
      <c r="C156" s="1"/>
      <c r="D156" s="1"/>
      <c r="E156" s="1"/>
      <c r="F156" s="47"/>
      <c r="G156" s="48"/>
      <c r="H156" s="1"/>
      <c r="I156" s="1"/>
      <c r="J156" s="1"/>
      <c r="K156" s="48"/>
      <c r="L156" s="4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ht="15.75" customHeight="1">
      <c r="A157" s="1"/>
      <c r="B157" s="1"/>
      <c r="C157" s="1"/>
      <c r="D157" s="1"/>
      <c r="E157" s="1"/>
      <c r="F157" s="47"/>
      <c r="G157" s="48"/>
      <c r="H157" s="1"/>
      <c r="I157" s="1"/>
      <c r="J157" s="1"/>
      <c r="K157" s="48"/>
      <c r="L157" s="4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ht="15.75" customHeight="1">
      <c r="A158" s="1"/>
      <c r="B158" s="1"/>
      <c r="C158" s="1"/>
      <c r="D158" s="1"/>
      <c r="E158" s="1"/>
      <c r="F158" s="47"/>
      <c r="G158" s="48"/>
      <c r="H158" s="1"/>
      <c r="I158" s="1"/>
      <c r="J158" s="1"/>
      <c r="K158" s="48"/>
      <c r="L158" s="4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ht="15.75" customHeight="1">
      <c r="A159" s="1"/>
      <c r="B159" s="1"/>
      <c r="C159" s="1"/>
      <c r="D159" s="1"/>
      <c r="E159" s="1"/>
      <c r="F159" s="47"/>
      <c r="G159" s="48"/>
      <c r="H159" s="1"/>
      <c r="I159" s="1"/>
      <c r="J159" s="1"/>
      <c r="K159" s="48"/>
      <c r="L159" s="4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ht="15.75" customHeight="1">
      <c r="A160" s="1"/>
      <c r="B160" s="1"/>
      <c r="C160" s="1"/>
      <c r="D160" s="1"/>
      <c r="E160" s="1"/>
      <c r="F160" s="47"/>
      <c r="G160" s="48"/>
      <c r="H160" s="1"/>
      <c r="I160" s="1"/>
      <c r="J160" s="1"/>
      <c r="K160" s="48"/>
      <c r="L160" s="4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ht="15.75" customHeight="1">
      <c r="A161" s="1"/>
      <c r="B161" s="1"/>
      <c r="C161" s="1"/>
      <c r="D161" s="1"/>
      <c r="E161" s="1"/>
      <c r="F161" s="47"/>
      <c r="G161" s="48"/>
      <c r="H161" s="1"/>
      <c r="I161" s="1"/>
      <c r="J161" s="1"/>
      <c r="K161" s="48"/>
      <c r="L161" s="4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ht="15.75" customHeight="1">
      <c r="A162" s="1"/>
      <c r="B162" s="1"/>
      <c r="C162" s="1"/>
      <c r="D162" s="1"/>
      <c r="E162" s="1"/>
      <c r="F162" s="47"/>
      <c r="G162" s="48"/>
      <c r="H162" s="1"/>
      <c r="I162" s="1"/>
      <c r="J162" s="1"/>
      <c r="K162" s="48"/>
      <c r="L162" s="4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ht="15.75" customHeight="1">
      <c r="A163" s="1"/>
      <c r="B163" s="1"/>
      <c r="C163" s="1"/>
      <c r="D163" s="1"/>
      <c r="E163" s="1"/>
      <c r="F163" s="47"/>
      <c r="G163" s="48"/>
      <c r="H163" s="1"/>
      <c r="I163" s="1"/>
      <c r="J163" s="1"/>
      <c r="K163" s="48"/>
      <c r="L163" s="4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ht="15.75" customHeight="1">
      <c r="A164" s="1"/>
      <c r="B164" s="1"/>
      <c r="C164" s="1"/>
      <c r="D164" s="1"/>
      <c r="E164" s="1"/>
      <c r="F164" s="47"/>
      <c r="G164" s="48"/>
      <c r="H164" s="1"/>
      <c r="I164" s="1"/>
      <c r="J164" s="1"/>
      <c r="K164" s="48"/>
      <c r="L164" s="4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ht="15.75" customHeight="1">
      <c r="A165" s="1"/>
      <c r="B165" s="1"/>
      <c r="C165" s="1"/>
      <c r="D165" s="1"/>
      <c r="E165" s="1"/>
      <c r="F165" s="47"/>
      <c r="G165" s="48"/>
      <c r="H165" s="1"/>
      <c r="I165" s="1"/>
      <c r="J165" s="1"/>
      <c r="K165" s="48"/>
      <c r="L165" s="4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ht="15.75" customHeight="1">
      <c r="A166" s="1"/>
      <c r="B166" s="1"/>
      <c r="C166" s="1"/>
      <c r="D166" s="1"/>
      <c r="E166" s="1"/>
      <c r="F166" s="47"/>
      <c r="G166" s="48"/>
      <c r="H166" s="1"/>
      <c r="I166" s="1"/>
      <c r="J166" s="1"/>
      <c r="K166" s="48"/>
      <c r="L166" s="4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ht="15.75" customHeight="1">
      <c r="A167" s="1"/>
      <c r="B167" s="1"/>
      <c r="C167" s="1"/>
      <c r="D167" s="1"/>
      <c r="E167" s="1"/>
      <c r="F167" s="47"/>
      <c r="G167" s="48"/>
      <c r="H167" s="1"/>
      <c r="I167" s="1"/>
      <c r="J167" s="1"/>
      <c r="K167" s="48"/>
      <c r="L167" s="4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ht="15.75" customHeight="1">
      <c r="A168" s="1"/>
      <c r="B168" s="1"/>
      <c r="C168" s="1"/>
      <c r="D168" s="1"/>
      <c r="E168" s="1"/>
      <c r="F168" s="47"/>
      <c r="G168" s="48"/>
      <c r="H168" s="1"/>
      <c r="I168" s="1"/>
      <c r="J168" s="1"/>
      <c r="K168" s="48"/>
      <c r="L168" s="4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ht="15.75" customHeight="1">
      <c r="A169" s="1"/>
      <c r="B169" s="1"/>
      <c r="C169" s="1"/>
      <c r="D169" s="1"/>
      <c r="E169" s="1"/>
      <c r="F169" s="47"/>
      <c r="G169" s="48"/>
      <c r="H169" s="1"/>
      <c r="I169" s="1"/>
      <c r="J169" s="1"/>
      <c r="K169" s="48"/>
      <c r="L169" s="4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ht="15.75" customHeight="1">
      <c r="A170" s="1"/>
      <c r="B170" s="1"/>
      <c r="C170" s="1"/>
      <c r="D170" s="1"/>
      <c r="E170" s="1"/>
      <c r="F170" s="47"/>
      <c r="G170" s="48"/>
      <c r="H170" s="1"/>
      <c r="I170" s="1"/>
      <c r="J170" s="1"/>
      <c r="K170" s="48"/>
      <c r="L170" s="4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ht="15.75" customHeight="1">
      <c r="A171" s="1"/>
      <c r="B171" s="1"/>
      <c r="C171" s="1"/>
      <c r="D171" s="1"/>
      <c r="E171" s="1"/>
      <c r="F171" s="47"/>
      <c r="G171" s="48"/>
      <c r="H171" s="1"/>
      <c r="I171" s="1"/>
      <c r="J171" s="1"/>
      <c r="K171" s="48"/>
      <c r="L171" s="4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ht="15.75" customHeight="1">
      <c r="A172" s="1"/>
      <c r="B172" s="1"/>
      <c r="C172" s="1"/>
      <c r="D172" s="1"/>
      <c r="E172" s="1"/>
      <c r="F172" s="47"/>
      <c r="G172" s="48"/>
      <c r="H172" s="1"/>
      <c r="I172" s="1"/>
      <c r="J172" s="1"/>
      <c r="K172" s="48"/>
      <c r="L172" s="4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ht="15.75" customHeight="1">
      <c r="A173" s="1"/>
      <c r="B173" s="1"/>
      <c r="C173" s="1"/>
      <c r="D173" s="1"/>
      <c r="E173" s="1"/>
      <c r="F173" s="47"/>
      <c r="G173" s="48"/>
      <c r="H173" s="1"/>
      <c r="I173" s="1"/>
      <c r="J173" s="1"/>
      <c r="K173" s="48"/>
      <c r="L173" s="4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ht="15.75" customHeight="1">
      <c r="A174" s="1"/>
      <c r="B174" s="1"/>
      <c r="C174" s="1"/>
      <c r="D174" s="1"/>
      <c r="E174" s="1"/>
      <c r="F174" s="47"/>
      <c r="G174" s="48"/>
      <c r="H174" s="1"/>
      <c r="I174" s="1"/>
      <c r="J174" s="1"/>
      <c r="K174" s="48"/>
      <c r="L174" s="4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ht="15.75" customHeight="1">
      <c r="A175" s="1"/>
      <c r="B175" s="1"/>
      <c r="C175" s="1"/>
      <c r="D175" s="1"/>
      <c r="E175" s="1"/>
      <c r="F175" s="47"/>
      <c r="G175" s="48"/>
      <c r="H175" s="1"/>
      <c r="I175" s="1"/>
      <c r="J175" s="1"/>
      <c r="K175" s="48"/>
      <c r="L175" s="4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ht="15.75" customHeight="1">
      <c r="A176" s="1"/>
      <c r="B176" s="1"/>
      <c r="C176" s="1"/>
      <c r="D176" s="1"/>
      <c r="E176" s="1"/>
      <c r="F176" s="47"/>
      <c r="G176" s="48"/>
      <c r="H176" s="1"/>
      <c r="I176" s="1"/>
      <c r="J176" s="1"/>
      <c r="K176" s="48"/>
      <c r="L176" s="4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ht="15.75" customHeight="1">
      <c r="A177" s="1"/>
      <c r="B177" s="1"/>
      <c r="C177" s="1"/>
      <c r="D177" s="1"/>
      <c r="E177" s="1"/>
      <c r="F177" s="47"/>
      <c r="G177" s="48"/>
      <c r="H177" s="1"/>
      <c r="I177" s="1"/>
      <c r="J177" s="1"/>
      <c r="K177" s="48"/>
      <c r="L177" s="4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ht="15.75" customHeight="1">
      <c r="A178" s="1"/>
      <c r="B178" s="1"/>
      <c r="C178" s="1"/>
      <c r="D178" s="1"/>
      <c r="E178" s="1"/>
      <c r="F178" s="47"/>
      <c r="G178" s="48"/>
      <c r="H178" s="1"/>
      <c r="I178" s="1"/>
      <c r="J178" s="1"/>
      <c r="K178" s="48"/>
      <c r="L178" s="4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ht="15.75" customHeight="1">
      <c r="A179" s="1"/>
      <c r="B179" s="1"/>
      <c r="C179" s="1"/>
      <c r="D179" s="1"/>
      <c r="E179" s="1"/>
      <c r="F179" s="47"/>
      <c r="G179" s="48"/>
      <c r="H179" s="1"/>
      <c r="I179" s="1"/>
      <c r="J179" s="1"/>
      <c r="K179" s="48"/>
      <c r="L179" s="4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ht="15.75" customHeight="1">
      <c r="A180" s="1"/>
      <c r="B180" s="1"/>
      <c r="C180" s="1"/>
      <c r="D180" s="1"/>
      <c r="E180" s="1"/>
      <c r="F180" s="47"/>
      <c r="G180" s="48"/>
      <c r="H180" s="1"/>
      <c r="I180" s="1"/>
      <c r="J180" s="1"/>
      <c r="K180" s="48"/>
      <c r="L180" s="4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ht="15.75" customHeight="1">
      <c r="A181" s="1"/>
      <c r="B181" s="1"/>
      <c r="C181" s="1"/>
      <c r="D181" s="1"/>
      <c r="E181" s="1"/>
      <c r="F181" s="47"/>
      <c r="G181" s="48"/>
      <c r="H181" s="1"/>
      <c r="I181" s="1"/>
      <c r="J181" s="1"/>
      <c r="K181" s="48"/>
      <c r="L181" s="4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ht="15.75" customHeight="1">
      <c r="A182" s="1"/>
      <c r="B182" s="1"/>
      <c r="C182" s="1"/>
      <c r="D182" s="1"/>
      <c r="E182" s="1"/>
      <c r="F182" s="47"/>
      <c r="G182" s="48"/>
      <c r="H182" s="1"/>
      <c r="I182" s="1"/>
      <c r="J182" s="1"/>
      <c r="K182" s="48"/>
      <c r="L182" s="4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ht="15.75" customHeight="1">
      <c r="A183" s="1"/>
      <c r="B183" s="1"/>
      <c r="C183" s="1"/>
      <c r="D183" s="1"/>
      <c r="E183" s="1"/>
      <c r="F183" s="47"/>
      <c r="G183" s="48"/>
      <c r="H183" s="1"/>
      <c r="I183" s="1"/>
      <c r="J183" s="1"/>
      <c r="K183" s="48"/>
      <c r="L183" s="4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ht="15.75" customHeight="1">
      <c r="A184" s="1"/>
      <c r="B184" s="1"/>
      <c r="C184" s="1"/>
      <c r="D184" s="1"/>
      <c r="E184" s="1"/>
      <c r="F184" s="47"/>
      <c r="G184" s="48"/>
      <c r="H184" s="1"/>
      <c r="I184" s="1"/>
      <c r="J184" s="1"/>
      <c r="K184" s="48"/>
      <c r="L184" s="4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ht="15.75" customHeight="1">
      <c r="A185" s="1"/>
      <c r="B185" s="1"/>
      <c r="C185" s="1"/>
      <c r="D185" s="1"/>
      <c r="E185" s="1"/>
      <c r="F185" s="47"/>
      <c r="G185" s="48"/>
      <c r="H185" s="1"/>
      <c r="I185" s="1"/>
      <c r="J185" s="1"/>
      <c r="K185" s="48"/>
      <c r="L185" s="4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ht="15.75" customHeight="1">
      <c r="A186" s="1"/>
      <c r="B186" s="1"/>
      <c r="C186" s="1"/>
      <c r="D186" s="1"/>
      <c r="E186" s="1"/>
      <c r="F186" s="47"/>
      <c r="G186" s="48"/>
      <c r="H186" s="1"/>
      <c r="I186" s="1"/>
      <c r="J186" s="1"/>
      <c r="K186" s="48"/>
      <c r="L186" s="4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ht="15.75" customHeight="1">
      <c r="A187" s="1"/>
      <c r="B187" s="1"/>
      <c r="C187" s="1"/>
      <c r="D187" s="1"/>
      <c r="E187" s="1"/>
      <c r="F187" s="47"/>
      <c r="G187" s="48"/>
      <c r="H187" s="1"/>
      <c r="I187" s="1"/>
      <c r="J187" s="1"/>
      <c r="K187" s="48"/>
      <c r="L187" s="4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ht="15.75" customHeight="1">
      <c r="A188" s="1"/>
      <c r="B188" s="1"/>
      <c r="C188" s="1"/>
      <c r="D188" s="1"/>
      <c r="E188" s="1"/>
      <c r="F188" s="47"/>
      <c r="G188" s="48"/>
      <c r="H188" s="1"/>
      <c r="I188" s="1"/>
      <c r="J188" s="1"/>
      <c r="K188" s="48"/>
      <c r="L188" s="4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ht="15.75" customHeight="1">
      <c r="A189" s="1"/>
      <c r="B189" s="1"/>
      <c r="C189" s="1"/>
      <c r="D189" s="1"/>
      <c r="E189" s="1"/>
      <c r="F189" s="47"/>
      <c r="G189" s="48"/>
      <c r="H189" s="1"/>
      <c r="I189" s="1"/>
      <c r="J189" s="1"/>
      <c r="K189" s="48"/>
      <c r="L189" s="4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ht="15.75" customHeight="1">
      <c r="A190" s="1"/>
      <c r="B190" s="1"/>
      <c r="C190" s="1"/>
      <c r="D190" s="1"/>
      <c r="E190" s="1"/>
      <c r="F190" s="47"/>
      <c r="G190" s="48"/>
      <c r="H190" s="1"/>
      <c r="I190" s="1"/>
      <c r="J190" s="1"/>
      <c r="K190" s="48"/>
      <c r="L190" s="4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ht="15.75" customHeight="1">
      <c r="A191" s="1"/>
      <c r="B191" s="1"/>
      <c r="C191" s="1"/>
      <c r="D191" s="1"/>
      <c r="E191" s="1"/>
      <c r="F191" s="47"/>
      <c r="G191" s="48"/>
      <c r="H191" s="1"/>
      <c r="I191" s="1"/>
      <c r="J191" s="1"/>
      <c r="K191" s="48"/>
      <c r="L191" s="4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ht="15.75" customHeight="1">
      <c r="A192" s="1"/>
      <c r="B192" s="1"/>
      <c r="C192" s="1"/>
      <c r="D192" s="1"/>
      <c r="E192" s="1"/>
      <c r="F192" s="47"/>
      <c r="G192" s="48"/>
      <c r="H192" s="1"/>
      <c r="I192" s="1"/>
      <c r="J192" s="1"/>
      <c r="K192" s="48"/>
      <c r="L192" s="4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ht="15.75" customHeight="1">
      <c r="A193" s="1"/>
      <c r="B193" s="1"/>
      <c r="C193" s="1"/>
      <c r="D193" s="1"/>
      <c r="E193" s="1"/>
      <c r="F193" s="47"/>
      <c r="G193" s="48"/>
      <c r="H193" s="1"/>
      <c r="I193" s="1"/>
      <c r="J193" s="1"/>
      <c r="K193" s="48"/>
      <c r="L193" s="4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ht="15.75" customHeight="1">
      <c r="A194" s="1"/>
      <c r="B194" s="1"/>
      <c r="C194" s="1"/>
      <c r="D194" s="1"/>
      <c r="E194" s="1"/>
      <c r="F194" s="47"/>
      <c r="G194" s="48"/>
      <c r="H194" s="1"/>
      <c r="I194" s="1"/>
      <c r="J194" s="1"/>
      <c r="K194" s="48"/>
      <c r="L194" s="4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ht="15.75" customHeight="1">
      <c r="A195" s="1"/>
      <c r="B195" s="1"/>
      <c r="C195" s="1"/>
      <c r="D195" s="1"/>
      <c r="E195" s="1"/>
      <c r="F195" s="47"/>
      <c r="G195" s="48"/>
      <c r="H195" s="1"/>
      <c r="I195" s="1"/>
      <c r="J195" s="1"/>
      <c r="K195" s="48"/>
      <c r="L195" s="4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ht="15.75" customHeight="1">
      <c r="A196" s="1"/>
      <c r="B196" s="1"/>
      <c r="C196" s="1"/>
      <c r="D196" s="1"/>
      <c r="E196" s="1"/>
      <c r="F196" s="47"/>
      <c r="G196" s="48"/>
      <c r="H196" s="1"/>
      <c r="I196" s="1"/>
      <c r="J196" s="1"/>
      <c r="K196" s="48"/>
      <c r="L196" s="4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ht="15.75" customHeight="1">
      <c r="A197" s="1"/>
      <c r="B197" s="1"/>
      <c r="C197" s="1"/>
      <c r="D197" s="1"/>
      <c r="E197" s="1"/>
      <c r="F197" s="47"/>
      <c r="G197" s="48"/>
      <c r="H197" s="1"/>
      <c r="I197" s="1"/>
      <c r="J197" s="1"/>
      <c r="K197" s="48"/>
      <c r="L197" s="4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ht="15.75" customHeight="1">
      <c r="A198" s="1"/>
      <c r="B198" s="1"/>
      <c r="C198" s="1"/>
      <c r="D198" s="1"/>
      <c r="E198" s="1"/>
      <c r="F198" s="47"/>
      <c r="G198" s="48"/>
      <c r="H198" s="1"/>
      <c r="I198" s="1"/>
      <c r="J198" s="1"/>
      <c r="K198" s="48"/>
      <c r="L198" s="4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ht="15.75" customHeight="1">
      <c r="A199" s="1"/>
      <c r="B199" s="1"/>
      <c r="C199" s="1"/>
      <c r="D199" s="1"/>
      <c r="E199" s="1"/>
      <c r="F199" s="47"/>
      <c r="G199" s="48"/>
      <c r="H199" s="1"/>
      <c r="I199" s="1"/>
      <c r="J199" s="1"/>
      <c r="K199" s="48"/>
      <c r="L199" s="4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ht="15.75" customHeight="1">
      <c r="A200" s="1"/>
      <c r="B200" s="1"/>
      <c r="C200" s="1"/>
      <c r="D200" s="1"/>
      <c r="E200" s="1"/>
      <c r="F200" s="47"/>
      <c r="G200" s="48"/>
      <c r="H200" s="1"/>
      <c r="I200" s="1"/>
      <c r="J200" s="1"/>
      <c r="K200" s="48"/>
      <c r="L200" s="4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ht="15.75" customHeight="1">
      <c r="A201" s="1"/>
      <c r="B201" s="1"/>
      <c r="C201" s="1"/>
      <c r="D201" s="1"/>
      <c r="E201" s="1"/>
      <c r="F201" s="47"/>
      <c r="G201" s="48"/>
      <c r="H201" s="1"/>
      <c r="I201" s="1"/>
      <c r="J201" s="1"/>
      <c r="K201" s="48"/>
      <c r="L201" s="4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ht="15.75" customHeight="1">
      <c r="A202" s="1"/>
      <c r="B202" s="1"/>
      <c r="C202" s="1"/>
      <c r="D202" s="1"/>
      <c r="E202" s="1"/>
      <c r="F202" s="47"/>
      <c r="G202" s="48"/>
      <c r="H202" s="1"/>
      <c r="I202" s="1"/>
      <c r="J202" s="1"/>
      <c r="K202" s="48"/>
      <c r="L202" s="4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ht="15.75" customHeight="1">
      <c r="A203" s="1"/>
      <c r="B203" s="1"/>
      <c r="C203" s="1"/>
      <c r="D203" s="1"/>
      <c r="E203" s="1"/>
      <c r="F203" s="47"/>
      <c r="G203" s="48"/>
      <c r="H203" s="1"/>
      <c r="I203" s="1"/>
      <c r="J203" s="1"/>
      <c r="K203" s="48"/>
      <c r="L203" s="4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ht="15.75" customHeight="1">
      <c r="A204" s="1"/>
      <c r="B204" s="1"/>
      <c r="C204" s="1"/>
      <c r="D204" s="1"/>
      <c r="E204" s="1"/>
      <c r="F204" s="47"/>
      <c r="G204" s="48"/>
      <c r="H204" s="1"/>
      <c r="I204" s="1"/>
      <c r="J204" s="1"/>
      <c r="K204" s="48"/>
      <c r="L204" s="4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ht="15.75" customHeight="1">
      <c r="A205" s="1"/>
      <c r="B205" s="1"/>
      <c r="C205" s="1"/>
      <c r="D205" s="1"/>
      <c r="E205" s="1"/>
      <c r="F205" s="47"/>
      <c r="G205" s="48"/>
      <c r="H205" s="1"/>
      <c r="I205" s="1"/>
      <c r="J205" s="1"/>
      <c r="K205" s="48"/>
      <c r="L205" s="4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ht="15.75" customHeight="1">
      <c r="A206" s="1"/>
      <c r="B206" s="1"/>
      <c r="C206" s="1"/>
      <c r="D206" s="1"/>
      <c r="E206" s="1"/>
      <c r="F206" s="47"/>
      <c r="G206" s="48"/>
      <c r="H206" s="1"/>
      <c r="I206" s="1"/>
      <c r="J206" s="1"/>
      <c r="K206" s="48"/>
      <c r="L206" s="4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ht="15.75" customHeight="1">
      <c r="A207" s="1"/>
      <c r="B207" s="1"/>
      <c r="C207" s="1"/>
      <c r="D207" s="1"/>
      <c r="E207" s="1"/>
      <c r="F207" s="47"/>
      <c r="G207" s="48"/>
      <c r="H207" s="1"/>
      <c r="I207" s="1"/>
      <c r="J207" s="1"/>
      <c r="K207" s="48"/>
      <c r="L207" s="4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ht="15.75" customHeight="1">
      <c r="A208" s="1"/>
      <c r="B208" s="1"/>
      <c r="C208" s="1"/>
      <c r="D208" s="1"/>
      <c r="E208" s="1"/>
      <c r="F208" s="47"/>
      <c r="G208" s="48"/>
      <c r="H208" s="1"/>
      <c r="I208" s="1"/>
      <c r="J208" s="1"/>
      <c r="K208" s="48"/>
      <c r="L208" s="4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ht="15.75" customHeight="1">
      <c r="A209" s="1"/>
      <c r="B209" s="1"/>
      <c r="C209" s="1"/>
      <c r="D209" s="1"/>
      <c r="E209" s="1"/>
      <c r="F209" s="47"/>
      <c r="G209" s="48"/>
      <c r="H209" s="1"/>
      <c r="I209" s="1"/>
      <c r="J209" s="1"/>
      <c r="K209" s="48"/>
      <c r="L209" s="4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ht="15.75" customHeight="1">
      <c r="A210" s="1"/>
      <c r="B210" s="1"/>
      <c r="C210" s="1"/>
      <c r="D210" s="1"/>
      <c r="E210" s="1"/>
      <c r="F210" s="47"/>
      <c r="G210" s="48"/>
      <c r="H210" s="1"/>
      <c r="I210" s="1"/>
      <c r="J210" s="1"/>
      <c r="K210" s="48"/>
      <c r="L210" s="4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ht="15.75" customHeight="1">
      <c r="A211" s="1"/>
      <c r="B211" s="1"/>
      <c r="C211" s="1"/>
      <c r="D211" s="1"/>
      <c r="E211" s="1"/>
      <c r="F211" s="47"/>
      <c r="G211" s="48"/>
      <c r="H211" s="1"/>
      <c r="I211" s="1"/>
      <c r="J211" s="1"/>
      <c r="K211" s="48"/>
      <c r="L211" s="4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ht="15.75" customHeight="1">
      <c r="A212" s="1"/>
      <c r="B212" s="1"/>
      <c r="C212" s="1"/>
      <c r="D212" s="1"/>
      <c r="E212" s="1"/>
      <c r="F212" s="47"/>
      <c r="G212" s="48"/>
      <c r="H212" s="1"/>
      <c r="I212" s="1"/>
      <c r="J212" s="1"/>
      <c r="K212" s="48"/>
      <c r="L212" s="4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ht="15.75" customHeight="1">
      <c r="A213" s="1"/>
      <c r="B213" s="1"/>
      <c r="C213" s="1"/>
      <c r="D213" s="1"/>
      <c r="E213" s="1"/>
      <c r="F213" s="47"/>
      <c r="G213" s="48"/>
      <c r="H213" s="1"/>
      <c r="I213" s="1"/>
      <c r="J213" s="1"/>
      <c r="K213" s="48"/>
      <c r="L213" s="4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ht="15.75" customHeight="1">
      <c r="A214" s="1"/>
      <c r="B214" s="1"/>
      <c r="C214" s="1"/>
      <c r="D214" s="1"/>
      <c r="E214" s="1"/>
      <c r="F214" s="47"/>
      <c r="G214" s="48"/>
      <c r="H214" s="1"/>
      <c r="I214" s="1"/>
      <c r="J214" s="1"/>
      <c r="K214" s="48"/>
      <c r="L214" s="4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ht="15.75" customHeight="1">
      <c r="A215" s="1"/>
      <c r="B215" s="1"/>
      <c r="C215" s="1"/>
      <c r="D215" s="1"/>
      <c r="E215" s="1"/>
      <c r="F215" s="47"/>
      <c r="G215" s="48"/>
      <c r="H215" s="1"/>
      <c r="I215" s="1"/>
      <c r="J215" s="1"/>
      <c r="K215" s="48"/>
      <c r="L215" s="4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ht="15.75" customHeight="1">
      <c r="A216" s="1"/>
      <c r="B216" s="1"/>
      <c r="C216" s="1"/>
      <c r="D216" s="1"/>
      <c r="E216" s="1"/>
      <c r="F216" s="47"/>
      <c r="G216" s="48"/>
      <c r="H216" s="1"/>
      <c r="I216" s="1"/>
      <c r="J216" s="1"/>
      <c r="K216" s="48"/>
      <c r="L216" s="4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ht="15.75" customHeight="1">
      <c r="A217" s="1"/>
      <c r="B217" s="1"/>
      <c r="C217" s="1"/>
      <c r="D217" s="1"/>
      <c r="E217" s="1"/>
      <c r="F217" s="47"/>
      <c r="G217" s="48"/>
      <c r="H217" s="1"/>
      <c r="I217" s="1"/>
      <c r="J217" s="1"/>
      <c r="K217" s="48"/>
      <c r="L217" s="4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ht="15.75" customHeight="1">
      <c r="A218" s="1"/>
      <c r="B218" s="1"/>
      <c r="C218" s="1"/>
      <c r="D218" s="1"/>
      <c r="E218" s="1"/>
      <c r="F218" s="47"/>
      <c r="G218" s="48"/>
      <c r="H218" s="1"/>
      <c r="I218" s="1"/>
      <c r="J218" s="1"/>
      <c r="K218" s="48"/>
      <c r="L218" s="4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ht="15.75" customHeight="1">
      <c r="A219" s="1"/>
      <c r="B219" s="1"/>
      <c r="C219" s="1"/>
      <c r="D219" s="1"/>
      <c r="E219" s="1"/>
      <c r="F219" s="47"/>
      <c r="G219" s="48"/>
      <c r="H219" s="1"/>
      <c r="I219" s="1"/>
      <c r="J219" s="1"/>
      <c r="K219" s="48"/>
      <c r="L219" s="4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ht="15.75" customHeight="1">
      <c r="A220" s="1"/>
      <c r="B220" s="1"/>
      <c r="C220" s="1"/>
      <c r="D220" s="1"/>
      <c r="E220" s="1"/>
      <c r="F220" s="47"/>
      <c r="G220" s="48"/>
      <c r="H220" s="1"/>
      <c r="I220" s="1"/>
      <c r="J220" s="1"/>
      <c r="K220" s="48"/>
      <c r="L220" s="4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ht="15.75" customHeight="1">
      <c r="A221" s="1"/>
      <c r="B221" s="1"/>
      <c r="C221" s="1"/>
      <c r="D221" s="1"/>
      <c r="E221" s="1"/>
      <c r="F221" s="47"/>
      <c r="G221" s="48"/>
      <c r="H221" s="1"/>
      <c r="I221" s="1"/>
      <c r="J221" s="1"/>
      <c r="K221" s="48"/>
      <c r="L221" s="4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ht="15.75" customHeight="1">
      <c r="A222" s="1"/>
      <c r="B222" s="1"/>
      <c r="C222" s="1"/>
      <c r="D222" s="1"/>
      <c r="E222" s="1"/>
      <c r="F222" s="47"/>
      <c r="G222" s="48"/>
      <c r="H222" s="1"/>
      <c r="I222" s="1"/>
      <c r="J222" s="1"/>
      <c r="K222" s="48"/>
      <c r="L222" s="4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ht="15.75" customHeight="1">
      <c r="A223" s="1"/>
      <c r="B223" s="1"/>
      <c r="C223" s="1"/>
      <c r="D223" s="1"/>
      <c r="E223" s="1"/>
      <c r="F223" s="47"/>
      <c r="G223" s="48"/>
      <c r="H223" s="1"/>
      <c r="I223" s="1"/>
      <c r="J223" s="1"/>
      <c r="K223" s="48"/>
      <c r="L223" s="4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ht="15.75" customHeight="1">
      <c r="A224" s="1"/>
      <c r="B224" s="1"/>
      <c r="C224" s="1"/>
      <c r="D224" s="1"/>
      <c r="E224" s="1"/>
      <c r="F224" s="47"/>
      <c r="G224" s="48"/>
      <c r="H224" s="1"/>
      <c r="I224" s="1"/>
      <c r="J224" s="1"/>
      <c r="K224" s="48"/>
      <c r="L224" s="4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ht="15.75" customHeight="1">
      <c r="A225" s="1"/>
      <c r="B225" s="1"/>
      <c r="C225" s="1"/>
      <c r="D225" s="1"/>
      <c r="E225" s="1"/>
      <c r="F225" s="47"/>
      <c r="G225" s="48"/>
      <c r="H225" s="1"/>
      <c r="I225" s="1"/>
      <c r="J225" s="1"/>
      <c r="K225" s="48"/>
      <c r="L225" s="4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ht="15.75" customHeight="1">
      <c r="A226" s="1"/>
      <c r="B226" s="1"/>
      <c r="C226" s="1"/>
      <c r="D226" s="1"/>
      <c r="E226" s="1"/>
      <c r="F226" s="47"/>
      <c r="G226" s="48"/>
      <c r="H226" s="1"/>
      <c r="I226" s="1"/>
      <c r="J226" s="1"/>
      <c r="K226" s="48"/>
      <c r="L226" s="4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ht="15.75" customHeight="1">
      <c r="A227" s="1"/>
      <c r="B227" s="1"/>
      <c r="C227" s="1"/>
      <c r="D227" s="1"/>
      <c r="E227" s="1"/>
      <c r="F227" s="47"/>
      <c r="G227" s="48"/>
      <c r="H227" s="1"/>
      <c r="I227" s="1"/>
      <c r="J227" s="1"/>
      <c r="K227" s="48"/>
      <c r="L227" s="4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ht="15.75" customHeight="1">
      <c r="A228" s="1"/>
      <c r="B228" s="1"/>
      <c r="C228" s="1"/>
      <c r="D228" s="1"/>
      <c r="E228" s="1"/>
      <c r="F228" s="47"/>
      <c r="G228" s="48"/>
      <c r="H228" s="1"/>
      <c r="I228" s="1"/>
      <c r="J228" s="1"/>
      <c r="K228" s="48"/>
      <c r="L228" s="4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ht="15.75" customHeight="1">
      <c r="A229" s="1"/>
      <c r="B229" s="1"/>
      <c r="C229" s="1"/>
      <c r="D229" s="1"/>
      <c r="E229" s="1"/>
      <c r="F229" s="47"/>
      <c r="G229" s="48"/>
      <c r="H229" s="1"/>
      <c r="I229" s="1"/>
      <c r="J229" s="1"/>
      <c r="K229" s="48"/>
      <c r="L229" s="4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ht="15.75" customHeight="1">
      <c r="A230" s="1"/>
      <c r="B230" s="1"/>
      <c r="C230" s="1"/>
      <c r="D230" s="1"/>
      <c r="E230" s="1"/>
      <c r="F230" s="47"/>
      <c r="G230" s="48"/>
      <c r="H230" s="1"/>
      <c r="I230" s="1"/>
      <c r="J230" s="1"/>
      <c r="K230" s="48"/>
      <c r="L230" s="4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ht="15.75" customHeight="1">
      <c r="A231" s="1"/>
      <c r="B231" s="1"/>
      <c r="C231" s="1"/>
      <c r="D231" s="1"/>
      <c r="E231" s="1"/>
      <c r="F231" s="47"/>
      <c r="G231" s="48"/>
      <c r="H231" s="1"/>
      <c r="I231" s="1"/>
      <c r="J231" s="1"/>
      <c r="K231" s="48"/>
      <c r="L231" s="4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ht="15.75" customHeight="1">
      <c r="A232" s="1"/>
      <c r="B232" s="1"/>
      <c r="C232" s="1"/>
      <c r="D232" s="1"/>
      <c r="E232" s="1"/>
      <c r="F232" s="47"/>
      <c r="G232" s="48"/>
      <c r="H232" s="1"/>
      <c r="I232" s="1"/>
      <c r="J232" s="1"/>
      <c r="K232" s="48"/>
      <c r="L232" s="4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ht="15.75" customHeight="1">
      <c r="A233" s="1"/>
      <c r="B233" s="1"/>
      <c r="C233" s="1"/>
      <c r="D233" s="1"/>
      <c r="E233" s="1"/>
      <c r="F233" s="47"/>
      <c r="G233" s="48"/>
      <c r="H233" s="1"/>
      <c r="I233" s="1"/>
      <c r="J233" s="1"/>
      <c r="K233" s="48"/>
      <c r="L233" s="4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ht="15.75" customHeight="1">
      <c r="A234" s="1"/>
      <c r="B234" s="1"/>
      <c r="C234" s="1"/>
      <c r="D234" s="1"/>
      <c r="E234" s="1"/>
      <c r="F234" s="47"/>
      <c r="G234" s="48"/>
      <c r="H234" s="1"/>
      <c r="I234" s="1"/>
      <c r="J234" s="1"/>
      <c r="K234" s="48"/>
      <c r="L234" s="4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ht="15.75" customHeight="1">
      <c r="A235" s="1"/>
      <c r="B235" s="1"/>
      <c r="C235" s="1"/>
      <c r="D235" s="1"/>
      <c r="E235" s="1"/>
      <c r="F235" s="47"/>
      <c r="G235" s="48"/>
      <c r="H235" s="1"/>
      <c r="I235" s="1"/>
      <c r="J235" s="1"/>
      <c r="K235" s="48"/>
      <c r="L235" s="4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ht="15.75" customHeight="1">
      <c r="A236" s="1"/>
      <c r="B236" s="1"/>
      <c r="C236" s="1"/>
      <c r="D236" s="1"/>
      <c r="E236" s="1"/>
      <c r="F236" s="47"/>
      <c r="G236" s="48"/>
      <c r="H236" s="1"/>
      <c r="I236" s="1"/>
      <c r="J236" s="1"/>
      <c r="K236" s="48"/>
      <c r="L236" s="4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ht="15.75" customHeight="1">
      <c r="A237" s="1"/>
      <c r="B237" s="1"/>
      <c r="C237" s="1"/>
      <c r="D237" s="1"/>
      <c r="E237" s="1"/>
      <c r="F237" s="47"/>
      <c r="G237" s="48"/>
      <c r="H237" s="1"/>
      <c r="I237" s="1"/>
      <c r="J237" s="1"/>
      <c r="K237" s="48"/>
      <c r="L237" s="4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ht="15.75" customHeight="1">
      <c r="A238" s="1"/>
      <c r="B238" s="1"/>
      <c r="C238" s="1"/>
      <c r="D238" s="1"/>
      <c r="E238" s="1"/>
      <c r="F238" s="47"/>
      <c r="G238" s="48"/>
      <c r="H238" s="1"/>
      <c r="I238" s="1"/>
      <c r="J238" s="1"/>
      <c r="K238" s="48"/>
      <c r="L238" s="4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ht="15.75" customHeight="1">
      <c r="A239" s="1"/>
      <c r="B239" s="1"/>
      <c r="C239" s="1"/>
      <c r="D239" s="1"/>
      <c r="E239" s="1"/>
      <c r="F239" s="47"/>
      <c r="G239" s="48"/>
      <c r="H239" s="1"/>
      <c r="I239" s="1"/>
      <c r="J239" s="1"/>
      <c r="K239" s="48"/>
      <c r="L239" s="4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ht="15.75" customHeight="1">
      <c r="A240" s="1"/>
      <c r="B240" s="1"/>
      <c r="C240" s="1"/>
      <c r="D240" s="1"/>
      <c r="E240" s="1"/>
      <c r="F240" s="47"/>
      <c r="G240" s="48"/>
      <c r="H240" s="1"/>
      <c r="I240" s="1"/>
      <c r="J240" s="1"/>
      <c r="K240" s="48"/>
      <c r="L240" s="4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ht="15.75" customHeight="1">
      <c r="A241" s="1"/>
      <c r="B241" s="1"/>
      <c r="C241" s="1"/>
      <c r="D241" s="1"/>
      <c r="E241" s="1"/>
      <c r="F241" s="47"/>
      <c r="G241" s="48"/>
      <c r="H241" s="1"/>
      <c r="I241" s="1"/>
      <c r="J241" s="1"/>
      <c r="K241" s="48"/>
      <c r="L241" s="4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ht="15.75" customHeight="1">
      <c r="A242" s="1"/>
      <c r="B242" s="1"/>
      <c r="C242" s="1"/>
      <c r="D242" s="1"/>
      <c r="E242" s="1"/>
      <c r="F242" s="47"/>
      <c r="G242" s="48"/>
      <c r="H242" s="1"/>
      <c r="I242" s="1"/>
      <c r="J242" s="1"/>
      <c r="K242" s="48"/>
      <c r="L242" s="4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ht="15.75" customHeight="1">
      <c r="A243" s="1"/>
      <c r="B243" s="1"/>
      <c r="C243" s="1"/>
      <c r="D243" s="1"/>
      <c r="E243" s="1"/>
      <c r="F243" s="47"/>
      <c r="G243" s="48"/>
      <c r="H243" s="1"/>
      <c r="I243" s="1"/>
      <c r="J243" s="1"/>
      <c r="K243" s="48"/>
      <c r="L243" s="4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ht="15.75" customHeight="1">
      <c r="A244" s="1"/>
      <c r="B244" s="1"/>
      <c r="C244" s="1"/>
      <c r="D244" s="1"/>
      <c r="E244" s="1"/>
      <c r="F244" s="47"/>
      <c r="G244" s="48"/>
      <c r="H244" s="1"/>
      <c r="I244" s="1"/>
      <c r="J244" s="1"/>
      <c r="K244" s="48"/>
      <c r="L244" s="4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ht="15.75" customHeight="1">
      <c r="A245" s="1"/>
      <c r="B245" s="1"/>
      <c r="C245" s="1"/>
      <c r="D245" s="1"/>
      <c r="E245" s="1"/>
      <c r="F245" s="47"/>
      <c r="G245" s="48"/>
      <c r="H245" s="1"/>
      <c r="I245" s="1"/>
      <c r="J245" s="1"/>
      <c r="K245" s="48"/>
      <c r="L245" s="4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ht="15.75" customHeight="1">
      <c r="A246" s="1"/>
      <c r="B246" s="1"/>
      <c r="C246" s="1"/>
      <c r="D246" s="1"/>
      <c r="E246" s="1"/>
      <c r="F246" s="47"/>
      <c r="G246" s="48"/>
      <c r="H246" s="1"/>
      <c r="I246" s="1"/>
      <c r="J246" s="1"/>
      <c r="K246" s="48"/>
      <c r="L246" s="4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ht="15.75" customHeight="1">
      <c r="A247" s="1"/>
      <c r="B247" s="1"/>
      <c r="C247" s="1"/>
      <c r="D247" s="1"/>
      <c r="E247" s="1"/>
      <c r="F247" s="47"/>
      <c r="G247" s="48"/>
      <c r="H247" s="1"/>
      <c r="I247" s="1"/>
      <c r="J247" s="1"/>
      <c r="K247" s="48"/>
      <c r="L247" s="4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ht="15.75" customHeight="1">
      <c r="A248" s="1"/>
      <c r="B248" s="1"/>
      <c r="C248" s="1"/>
      <c r="D248" s="1"/>
      <c r="E248" s="1"/>
      <c r="F248" s="47"/>
      <c r="G248" s="48"/>
      <c r="H248" s="1"/>
      <c r="I248" s="1"/>
      <c r="J248" s="1"/>
      <c r="K248" s="48"/>
      <c r="L248" s="4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ht="15.75" customHeight="1">
      <c r="A249" s="1"/>
      <c r="B249" s="1"/>
      <c r="C249" s="1"/>
      <c r="D249" s="1"/>
      <c r="E249" s="1"/>
      <c r="F249" s="47"/>
      <c r="G249" s="48"/>
      <c r="H249" s="1"/>
      <c r="I249" s="1"/>
      <c r="J249" s="1"/>
      <c r="K249" s="48"/>
      <c r="L249" s="4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ht="15.75" customHeight="1">
      <c r="A250" s="1"/>
      <c r="B250" s="1"/>
      <c r="C250" s="1"/>
      <c r="D250" s="1"/>
      <c r="E250" s="1"/>
      <c r="F250" s="47"/>
      <c r="G250" s="48"/>
      <c r="H250" s="1"/>
      <c r="I250" s="1"/>
      <c r="J250" s="1"/>
      <c r="K250" s="48"/>
      <c r="L250" s="4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ht="15.75" customHeight="1">
      <c r="A251" s="1"/>
      <c r="B251" s="1"/>
      <c r="C251" s="1"/>
      <c r="D251" s="1"/>
      <c r="E251" s="1"/>
      <c r="F251" s="47"/>
      <c r="G251" s="48"/>
      <c r="H251" s="1"/>
      <c r="I251" s="1"/>
      <c r="J251" s="1"/>
      <c r="K251" s="48"/>
      <c r="L251" s="4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ht="15.75" customHeight="1">
      <c r="A252" s="1"/>
      <c r="B252" s="1"/>
      <c r="C252" s="1"/>
      <c r="D252" s="1"/>
      <c r="E252" s="1"/>
      <c r="F252" s="47"/>
      <c r="G252" s="48"/>
      <c r="H252" s="1"/>
      <c r="I252" s="1"/>
      <c r="J252" s="1"/>
      <c r="K252" s="48"/>
      <c r="L252" s="4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ht="15.75" customHeight="1">
      <c r="A253" s="1"/>
      <c r="B253" s="1"/>
      <c r="C253" s="1"/>
      <c r="D253" s="1"/>
      <c r="E253" s="1"/>
      <c r="F253" s="47"/>
      <c r="G253" s="48"/>
      <c r="H253" s="1"/>
      <c r="I253" s="1"/>
      <c r="J253" s="1"/>
      <c r="K253" s="48"/>
      <c r="L253" s="4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ht="15.75" customHeight="1">
      <c r="A254" s="1"/>
      <c r="B254" s="1"/>
      <c r="C254" s="1"/>
      <c r="D254" s="1"/>
      <c r="E254" s="1"/>
      <c r="F254" s="47"/>
      <c r="G254" s="48"/>
      <c r="H254" s="1"/>
      <c r="I254" s="1"/>
      <c r="J254" s="1"/>
      <c r="K254" s="48"/>
      <c r="L254" s="4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ht="15.75" customHeight="1">
      <c r="A255" s="1"/>
      <c r="B255" s="1"/>
      <c r="C255" s="1"/>
      <c r="D255" s="1"/>
      <c r="E255" s="1"/>
      <c r="F255" s="47"/>
      <c r="G255" s="48"/>
      <c r="H255" s="1"/>
      <c r="I255" s="1"/>
      <c r="J255" s="1"/>
      <c r="K255" s="48"/>
      <c r="L255" s="4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ht="15.75" customHeight="1">
      <c r="A256" s="1"/>
      <c r="B256" s="1"/>
      <c r="C256" s="1"/>
      <c r="D256" s="1"/>
      <c r="E256" s="1"/>
      <c r="F256" s="47"/>
      <c r="G256" s="48"/>
      <c r="H256" s="1"/>
      <c r="I256" s="1"/>
      <c r="J256" s="1"/>
      <c r="K256" s="48"/>
      <c r="L256" s="4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ht="15.75" customHeight="1">
      <c r="A257" s="1"/>
      <c r="B257" s="1"/>
      <c r="C257" s="1"/>
      <c r="D257" s="1"/>
      <c r="E257" s="1"/>
      <c r="F257" s="47"/>
      <c r="G257" s="48"/>
      <c r="H257" s="1"/>
      <c r="I257" s="1"/>
      <c r="J257" s="1"/>
      <c r="K257" s="48"/>
      <c r="L257" s="4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ht="15.75" customHeight="1">
      <c r="A258" s="1"/>
      <c r="B258" s="1"/>
      <c r="C258" s="1"/>
      <c r="D258" s="1"/>
      <c r="E258" s="1"/>
      <c r="F258" s="47"/>
      <c r="G258" s="48"/>
      <c r="H258" s="1"/>
      <c r="I258" s="1"/>
      <c r="J258" s="1"/>
      <c r="K258" s="48"/>
      <c r="L258" s="4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ht="15.75" customHeight="1">
      <c r="A259" s="1"/>
      <c r="B259" s="1"/>
      <c r="C259" s="1"/>
      <c r="D259" s="1"/>
      <c r="E259" s="1"/>
      <c r="F259" s="47"/>
      <c r="G259" s="48"/>
      <c r="H259" s="1"/>
      <c r="I259" s="1"/>
      <c r="J259" s="1"/>
      <c r="K259" s="48"/>
      <c r="L259" s="4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ht="15.75" customHeight="1">
      <c r="A260" s="1"/>
      <c r="B260" s="1"/>
      <c r="C260" s="1"/>
      <c r="D260" s="1"/>
      <c r="E260" s="1"/>
      <c r="F260" s="47"/>
      <c r="G260" s="48"/>
      <c r="H260" s="1"/>
      <c r="I260" s="1"/>
      <c r="J260" s="1"/>
      <c r="K260" s="48"/>
      <c r="L260" s="4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ht="15.75" customHeight="1">
      <c r="A261" s="1"/>
      <c r="B261" s="1"/>
      <c r="C261" s="1"/>
      <c r="D261" s="1"/>
      <c r="E261" s="1"/>
      <c r="F261" s="47"/>
      <c r="G261" s="48"/>
      <c r="H261" s="1"/>
      <c r="I261" s="1"/>
      <c r="J261" s="1"/>
      <c r="K261" s="48"/>
      <c r="L261" s="4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ht="15.75" customHeight="1">
      <c r="A262" s="1"/>
      <c r="B262" s="1"/>
      <c r="C262" s="1"/>
      <c r="D262" s="1"/>
      <c r="E262" s="1"/>
      <c r="F262" s="47"/>
      <c r="G262" s="48"/>
      <c r="H262" s="1"/>
      <c r="I262" s="1"/>
      <c r="J262" s="1"/>
      <c r="K262" s="48"/>
      <c r="L262" s="4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ht="15.75" customHeight="1">
      <c r="A263" s="1"/>
      <c r="B263" s="1"/>
      <c r="C263" s="1"/>
      <c r="D263" s="1"/>
      <c r="E263" s="1"/>
      <c r="F263" s="47"/>
      <c r="G263" s="48"/>
      <c r="H263" s="1"/>
      <c r="I263" s="1"/>
      <c r="J263" s="1"/>
      <c r="K263" s="48"/>
      <c r="L263" s="4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ht="15.75" customHeight="1">
      <c r="A264" s="1"/>
      <c r="B264" s="1"/>
      <c r="C264" s="1"/>
      <c r="D264" s="1"/>
      <c r="E264" s="1"/>
      <c r="F264" s="47"/>
      <c r="G264" s="48"/>
      <c r="H264" s="1"/>
      <c r="I264" s="1"/>
      <c r="J264" s="1"/>
      <c r="K264" s="48"/>
      <c r="L264" s="4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ht="15.75" customHeight="1">
      <c r="A265" s="1"/>
      <c r="B265" s="1"/>
      <c r="C265" s="1"/>
      <c r="D265" s="1"/>
      <c r="E265" s="1"/>
      <c r="F265" s="47"/>
      <c r="G265" s="48"/>
      <c r="H265" s="1"/>
      <c r="I265" s="1"/>
      <c r="J265" s="1"/>
      <c r="K265" s="48"/>
      <c r="L265" s="4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ht="15.75" customHeight="1">
      <c r="A266" s="1"/>
      <c r="B266" s="1"/>
      <c r="C266" s="1"/>
      <c r="D266" s="1"/>
      <c r="E266" s="1"/>
      <c r="F266" s="47"/>
      <c r="G266" s="48"/>
      <c r="H266" s="1"/>
      <c r="I266" s="1"/>
      <c r="J266" s="1"/>
      <c r="K266" s="48"/>
      <c r="L266" s="4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ht="15.75" customHeight="1">
      <c r="A267" s="1"/>
      <c r="B267" s="1"/>
      <c r="C267" s="1"/>
      <c r="D267" s="1"/>
      <c r="E267" s="1"/>
      <c r="F267" s="47"/>
      <c r="G267" s="48"/>
      <c r="H267" s="1"/>
      <c r="I267" s="1"/>
      <c r="J267" s="1"/>
      <c r="K267" s="48"/>
      <c r="L267" s="4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ht="15.75" customHeight="1">
      <c r="A268" s="1"/>
      <c r="B268" s="1"/>
      <c r="C268" s="1"/>
      <c r="D268" s="1"/>
      <c r="E268" s="1"/>
      <c r="F268" s="47"/>
      <c r="G268" s="48"/>
      <c r="H268" s="1"/>
      <c r="I268" s="1"/>
      <c r="J268" s="1"/>
      <c r="K268" s="48"/>
      <c r="L268" s="4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ht="15.75" customHeight="1">
      <c r="A269" s="1"/>
      <c r="B269" s="1"/>
      <c r="C269" s="1"/>
      <c r="D269" s="1"/>
      <c r="E269" s="1"/>
      <c r="F269" s="47"/>
      <c r="G269" s="48"/>
      <c r="H269" s="1"/>
      <c r="I269" s="1"/>
      <c r="J269" s="1"/>
      <c r="K269" s="48"/>
      <c r="L269" s="4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ht="15.75" customHeight="1">
      <c r="F270" s="102"/>
      <c r="G270" s="103"/>
      <c r="K270" s="103"/>
      <c r="L270" s="102"/>
      <c r="Q270" s="94"/>
      <c r="R270" s="94"/>
      <c r="S270" s="94"/>
      <c r="T270" s="94"/>
      <c r="U270" s="94"/>
      <c r="V270" s="94"/>
      <c r="W270" s="94"/>
      <c r="X270" s="94"/>
    </row>
    <row r="271" ht="15.75" customHeight="1">
      <c r="F271" s="102"/>
      <c r="G271" s="103"/>
      <c r="K271" s="103"/>
      <c r="L271" s="102"/>
      <c r="Q271" s="94"/>
      <c r="R271" s="94"/>
      <c r="S271" s="94"/>
      <c r="T271" s="94"/>
      <c r="U271" s="94"/>
      <c r="V271" s="94"/>
      <c r="W271" s="94"/>
      <c r="X271" s="94"/>
    </row>
    <row r="272" ht="15.75" customHeight="1">
      <c r="F272" s="102"/>
      <c r="G272" s="103"/>
      <c r="K272" s="103"/>
      <c r="L272" s="102"/>
      <c r="Q272" s="94"/>
      <c r="R272" s="94"/>
      <c r="S272" s="94"/>
      <c r="T272" s="94"/>
      <c r="U272" s="94"/>
      <c r="V272" s="94"/>
      <c r="W272" s="94"/>
      <c r="X272" s="94"/>
    </row>
    <row r="273" ht="15.75" customHeight="1">
      <c r="F273" s="102"/>
      <c r="G273" s="103"/>
      <c r="K273" s="103"/>
      <c r="L273" s="102"/>
      <c r="Q273" s="94"/>
      <c r="R273" s="94"/>
      <c r="S273" s="94"/>
      <c r="T273" s="94"/>
      <c r="U273" s="94"/>
      <c r="V273" s="94"/>
      <c r="W273" s="94"/>
      <c r="X273" s="94"/>
    </row>
    <row r="274" ht="15.75" customHeight="1">
      <c r="F274" s="102"/>
      <c r="G274" s="103"/>
      <c r="K274" s="103"/>
      <c r="L274" s="102"/>
      <c r="Q274" s="94"/>
      <c r="R274" s="94"/>
      <c r="S274" s="94"/>
      <c r="T274" s="94"/>
      <c r="U274" s="94"/>
      <c r="V274" s="94"/>
      <c r="W274" s="94"/>
      <c r="X274" s="94"/>
    </row>
    <row r="275" ht="15.75" customHeight="1">
      <c r="F275" s="102"/>
      <c r="G275" s="103"/>
      <c r="K275" s="103"/>
      <c r="L275" s="102"/>
      <c r="Q275" s="94"/>
      <c r="R275" s="94"/>
      <c r="S275" s="94"/>
      <c r="T275" s="94"/>
      <c r="U275" s="94"/>
      <c r="V275" s="94"/>
      <c r="W275" s="94"/>
      <c r="X275" s="94"/>
    </row>
    <row r="276" ht="15.75" customHeight="1">
      <c r="F276" s="102"/>
      <c r="G276" s="103"/>
      <c r="K276" s="103"/>
      <c r="L276" s="102"/>
      <c r="Q276" s="94"/>
      <c r="R276" s="94"/>
      <c r="S276" s="94"/>
      <c r="T276" s="94"/>
      <c r="U276" s="94"/>
      <c r="V276" s="94"/>
      <c r="W276" s="94"/>
      <c r="X276" s="94"/>
    </row>
    <row r="277" ht="15.75" customHeight="1">
      <c r="F277" s="102"/>
      <c r="G277" s="103"/>
      <c r="K277" s="103"/>
      <c r="L277" s="102"/>
      <c r="Q277" s="94"/>
      <c r="R277" s="94"/>
      <c r="S277" s="94"/>
      <c r="T277" s="94"/>
      <c r="U277" s="94"/>
      <c r="V277" s="94"/>
      <c r="W277" s="94"/>
      <c r="X277" s="94"/>
    </row>
    <row r="278" ht="15.75" customHeight="1">
      <c r="F278" s="102"/>
      <c r="G278" s="103"/>
      <c r="K278" s="103"/>
      <c r="L278" s="102"/>
      <c r="Q278" s="94"/>
      <c r="R278" s="94"/>
      <c r="S278" s="94"/>
      <c r="T278" s="94"/>
      <c r="U278" s="94"/>
      <c r="V278" s="94"/>
      <c r="W278" s="94"/>
      <c r="X278" s="94"/>
    </row>
    <row r="279" ht="15.75" customHeight="1">
      <c r="F279" s="102"/>
      <c r="G279" s="103"/>
      <c r="K279" s="103"/>
      <c r="L279" s="102"/>
      <c r="Q279" s="94"/>
      <c r="R279" s="94"/>
      <c r="S279" s="94"/>
      <c r="T279" s="94"/>
      <c r="U279" s="94"/>
      <c r="V279" s="94"/>
      <c r="W279" s="94"/>
      <c r="X279" s="94"/>
    </row>
    <row r="280" ht="15.75" customHeight="1">
      <c r="F280" s="102"/>
      <c r="G280" s="103"/>
      <c r="K280" s="103"/>
      <c r="L280" s="102"/>
      <c r="Q280" s="94"/>
      <c r="R280" s="94"/>
      <c r="S280" s="94"/>
      <c r="T280" s="94"/>
      <c r="U280" s="94"/>
      <c r="V280" s="94"/>
      <c r="W280" s="94"/>
      <c r="X280" s="94"/>
    </row>
    <row r="281" ht="15.75" customHeight="1">
      <c r="F281" s="102"/>
      <c r="G281" s="103"/>
      <c r="K281" s="103"/>
      <c r="L281" s="102"/>
      <c r="Q281" s="94"/>
      <c r="R281" s="94"/>
      <c r="S281" s="94"/>
      <c r="T281" s="94"/>
      <c r="U281" s="94"/>
      <c r="V281" s="94"/>
      <c r="W281" s="94"/>
      <c r="X281" s="94"/>
    </row>
    <row r="282" ht="15.75" customHeight="1">
      <c r="F282" s="102"/>
      <c r="G282" s="103"/>
      <c r="K282" s="103"/>
      <c r="L282" s="102"/>
      <c r="Q282" s="94"/>
      <c r="R282" s="94"/>
      <c r="S282" s="94"/>
      <c r="T282" s="94"/>
      <c r="U282" s="94"/>
      <c r="V282" s="94"/>
      <c r="W282" s="94"/>
      <c r="X282" s="94"/>
    </row>
    <row r="283" ht="15.75" customHeight="1">
      <c r="F283" s="102"/>
      <c r="G283" s="103"/>
      <c r="K283" s="103"/>
      <c r="L283" s="102"/>
      <c r="Q283" s="94"/>
      <c r="R283" s="94"/>
      <c r="S283" s="94"/>
      <c r="T283" s="94"/>
      <c r="U283" s="94"/>
      <c r="V283" s="94"/>
      <c r="W283" s="94"/>
      <c r="X283" s="94"/>
    </row>
    <row r="284" ht="15.75" customHeight="1">
      <c r="F284" s="102"/>
      <c r="G284" s="103"/>
      <c r="K284" s="103"/>
      <c r="L284" s="102"/>
      <c r="Q284" s="94"/>
      <c r="R284" s="94"/>
      <c r="S284" s="94"/>
      <c r="T284" s="94"/>
      <c r="U284" s="94"/>
      <c r="V284" s="94"/>
      <c r="W284" s="94"/>
      <c r="X284" s="94"/>
    </row>
    <row r="285" ht="15.75" customHeight="1">
      <c r="F285" s="102"/>
      <c r="G285" s="103"/>
      <c r="K285" s="103"/>
      <c r="L285" s="102"/>
      <c r="Q285" s="94"/>
      <c r="R285" s="94"/>
      <c r="S285" s="94"/>
      <c r="T285" s="94"/>
      <c r="U285" s="94"/>
      <c r="V285" s="94"/>
      <c r="W285" s="94"/>
      <c r="X285" s="94"/>
    </row>
    <row r="286" ht="15.75" customHeight="1">
      <c r="F286" s="102"/>
      <c r="G286" s="103"/>
      <c r="K286" s="103"/>
      <c r="L286" s="102"/>
      <c r="Q286" s="94"/>
      <c r="R286" s="94"/>
      <c r="S286" s="94"/>
      <c r="T286" s="94"/>
      <c r="U286" s="94"/>
      <c r="V286" s="94"/>
      <c r="W286" s="94"/>
      <c r="X286" s="94"/>
    </row>
    <row r="287" ht="15.75" customHeight="1">
      <c r="F287" s="102"/>
      <c r="G287" s="103"/>
      <c r="K287" s="103"/>
      <c r="L287" s="102"/>
      <c r="Q287" s="94"/>
      <c r="R287" s="94"/>
      <c r="S287" s="94"/>
      <c r="T287" s="94"/>
      <c r="U287" s="94"/>
      <c r="V287" s="94"/>
      <c r="W287" s="94"/>
      <c r="X287" s="94"/>
    </row>
    <row r="288" ht="15.75" customHeight="1">
      <c r="F288" s="102"/>
      <c r="G288" s="103"/>
      <c r="K288" s="103"/>
      <c r="L288" s="102"/>
      <c r="Q288" s="94"/>
      <c r="R288" s="94"/>
      <c r="S288" s="94"/>
      <c r="T288" s="94"/>
      <c r="U288" s="94"/>
      <c r="V288" s="94"/>
      <c r="W288" s="94"/>
      <c r="X288" s="94"/>
    </row>
    <row r="289" ht="15.75" customHeight="1">
      <c r="F289" s="102"/>
      <c r="G289" s="103"/>
      <c r="K289" s="103"/>
      <c r="L289" s="102"/>
      <c r="Q289" s="94"/>
      <c r="R289" s="94"/>
      <c r="S289" s="94"/>
      <c r="T289" s="94"/>
      <c r="U289" s="94"/>
      <c r="V289" s="94"/>
      <c r="W289" s="94"/>
      <c r="X289" s="94"/>
    </row>
    <row r="290" ht="15.75" customHeight="1">
      <c r="F290" s="102"/>
      <c r="G290" s="103"/>
      <c r="K290" s="103"/>
      <c r="L290" s="102"/>
      <c r="Q290" s="94"/>
      <c r="R290" s="94"/>
      <c r="S290" s="94"/>
      <c r="T290" s="94"/>
      <c r="U290" s="94"/>
      <c r="V290" s="94"/>
      <c r="W290" s="94"/>
      <c r="X290" s="94"/>
    </row>
    <row r="291" ht="15.75" customHeight="1">
      <c r="F291" s="102"/>
      <c r="G291" s="103"/>
      <c r="K291" s="103"/>
      <c r="L291" s="102"/>
      <c r="Q291" s="94"/>
      <c r="R291" s="94"/>
      <c r="S291" s="94"/>
      <c r="T291" s="94"/>
      <c r="U291" s="94"/>
      <c r="V291" s="94"/>
      <c r="W291" s="94"/>
      <c r="X291" s="94"/>
    </row>
    <row r="292" ht="15.75" customHeight="1">
      <c r="F292" s="102"/>
      <c r="G292" s="103"/>
      <c r="K292" s="103"/>
      <c r="L292" s="102"/>
      <c r="Q292" s="94"/>
      <c r="R292" s="94"/>
      <c r="S292" s="94"/>
      <c r="T292" s="94"/>
      <c r="U292" s="94"/>
      <c r="V292" s="94"/>
      <c r="W292" s="94"/>
      <c r="X292" s="94"/>
    </row>
    <row r="293" ht="15.75" customHeight="1">
      <c r="F293" s="102"/>
      <c r="G293" s="103"/>
      <c r="K293" s="103"/>
      <c r="L293" s="102"/>
      <c r="Q293" s="94"/>
      <c r="R293" s="94"/>
      <c r="S293" s="94"/>
      <c r="T293" s="94"/>
      <c r="U293" s="94"/>
      <c r="V293" s="94"/>
      <c r="W293" s="94"/>
      <c r="X293" s="94"/>
    </row>
    <row r="294" ht="15.75" customHeight="1">
      <c r="F294" s="102"/>
      <c r="G294" s="103"/>
      <c r="K294" s="103"/>
      <c r="L294" s="102"/>
      <c r="Q294" s="94"/>
      <c r="R294" s="94"/>
      <c r="S294" s="94"/>
      <c r="T294" s="94"/>
      <c r="U294" s="94"/>
      <c r="V294" s="94"/>
      <c r="W294" s="94"/>
      <c r="X294" s="94"/>
    </row>
    <row r="295" ht="15.75" customHeight="1">
      <c r="F295" s="102"/>
      <c r="G295" s="103"/>
      <c r="K295" s="103"/>
      <c r="L295" s="102"/>
      <c r="Q295" s="94"/>
      <c r="R295" s="94"/>
      <c r="S295" s="94"/>
      <c r="T295" s="94"/>
      <c r="U295" s="94"/>
      <c r="V295" s="94"/>
      <c r="W295" s="94"/>
      <c r="X295" s="94"/>
    </row>
    <row r="296" ht="15.75" customHeight="1">
      <c r="F296" s="102"/>
      <c r="G296" s="103"/>
      <c r="K296" s="103"/>
      <c r="L296" s="102"/>
      <c r="Q296" s="94"/>
      <c r="R296" s="94"/>
      <c r="S296" s="94"/>
      <c r="T296" s="94"/>
      <c r="U296" s="94"/>
      <c r="V296" s="94"/>
      <c r="W296" s="94"/>
      <c r="X296" s="94"/>
    </row>
    <row r="297" ht="15.75" customHeight="1">
      <c r="F297" s="102"/>
      <c r="G297" s="103"/>
      <c r="K297" s="103"/>
      <c r="L297" s="102"/>
      <c r="Q297" s="94"/>
      <c r="R297" s="94"/>
      <c r="S297" s="94"/>
      <c r="T297" s="94"/>
      <c r="U297" s="94"/>
      <c r="V297" s="94"/>
      <c r="W297" s="94"/>
      <c r="X297" s="94"/>
    </row>
    <row r="298" ht="15.75" customHeight="1">
      <c r="F298" s="102"/>
      <c r="G298" s="103"/>
      <c r="K298" s="103"/>
      <c r="L298" s="102"/>
      <c r="Q298" s="94"/>
      <c r="R298" s="94"/>
      <c r="S298" s="94"/>
      <c r="T298" s="94"/>
      <c r="U298" s="94"/>
      <c r="V298" s="94"/>
      <c r="W298" s="94"/>
      <c r="X298" s="94"/>
    </row>
    <row r="299" ht="15.75" customHeight="1">
      <c r="F299" s="102"/>
      <c r="G299" s="103"/>
      <c r="K299" s="103"/>
      <c r="L299" s="102"/>
      <c r="Q299" s="94"/>
      <c r="R299" s="94"/>
      <c r="S299" s="94"/>
      <c r="T299" s="94"/>
      <c r="U299" s="94"/>
      <c r="V299" s="94"/>
      <c r="W299" s="94"/>
      <c r="X299" s="94"/>
    </row>
    <row r="300" ht="15.75" customHeight="1">
      <c r="F300" s="102"/>
      <c r="G300" s="103"/>
      <c r="K300" s="103"/>
      <c r="L300" s="102"/>
      <c r="Q300" s="94"/>
      <c r="R300" s="94"/>
      <c r="S300" s="94"/>
      <c r="T300" s="94"/>
      <c r="U300" s="94"/>
      <c r="V300" s="94"/>
      <c r="W300" s="94"/>
      <c r="X300" s="94"/>
    </row>
    <row r="301" ht="15.75" customHeight="1">
      <c r="F301" s="102"/>
      <c r="G301" s="103"/>
      <c r="K301" s="103"/>
      <c r="L301" s="102"/>
      <c r="Q301" s="94"/>
      <c r="R301" s="94"/>
      <c r="S301" s="94"/>
      <c r="T301" s="94"/>
      <c r="U301" s="94"/>
      <c r="V301" s="94"/>
      <c r="W301" s="94"/>
      <c r="X301" s="94"/>
    </row>
    <row r="302" ht="15.75" customHeight="1">
      <c r="F302" s="102"/>
      <c r="G302" s="103"/>
      <c r="K302" s="103"/>
      <c r="L302" s="102"/>
      <c r="Q302" s="94"/>
      <c r="R302" s="94"/>
      <c r="S302" s="94"/>
      <c r="T302" s="94"/>
      <c r="U302" s="94"/>
      <c r="V302" s="94"/>
      <c r="W302" s="94"/>
      <c r="X302" s="94"/>
    </row>
    <row r="303" ht="15.75" customHeight="1">
      <c r="F303" s="102"/>
      <c r="G303" s="103"/>
      <c r="K303" s="103"/>
      <c r="L303" s="102"/>
      <c r="Q303" s="94"/>
      <c r="R303" s="94"/>
      <c r="S303" s="94"/>
      <c r="T303" s="94"/>
      <c r="U303" s="94"/>
      <c r="V303" s="94"/>
      <c r="W303" s="94"/>
      <c r="X303" s="94"/>
    </row>
    <row r="304" ht="15.75" customHeight="1">
      <c r="F304" s="102"/>
      <c r="G304" s="103"/>
      <c r="K304" s="103"/>
      <c r="L304" s="102"/>
      <c r="Q304" s="94"/>
      <c r="R304" s="94"/>
      <c r="S304" s="94"/>
      <c r="T304" s="94"/>
      <c r="U304" s="94"/>
      <c r="V304" s="94"/>
      <c r="W304" s="94"/>
      <c r="X304" s="94"/>
    </row>
    <row r="305" ht="15.75" customHeight="1">
      <c r="F305" s="102"/>
      <c r="G305" s="103"/>
      <c r="K305" s="103"/>
      <c r="L305" s="102"/>
      <c r="Q305" s="94"/>
      <c r="R305" s="94"/>
      <c r="S305" s="94"/>
      <c r="T305" s="94"/>
      <c r="U305" s="94"/>
      <c r="V305" s="94"/>
      <c r="W305" s="94"/>
      <c r="X305" s="94"/>
    </row>
    <row r="306" ht="15.75" customHeight="1">
      <c r="F306" s="102"/>
      <c r="G306" s="103"/>
      <c r="K306" s="103"/>
      <c r="L306" s="102"/>
      <c r="Q306" s="94"/>
      <c r="R306" s="94"/>
      <c r="S306" s="94"/>
      <c r="T306" s="94"/>
      <c r="U306" s="94"/>
      <c r="V306" s="94"/>
      <c r="W306" s="94"/>
      <c r="X306" s="94"/>
    </row>
    <row r="307" ht="15.75" customHeight="1">
      <c r="F307" s="102"/>
      <c r="G307" s="103"/>
      <c r="K307" s="103"/>
      <c r="L307" s="102"/>
      <c r="Q307" s="94"/>
      <c r="R307" s="94"/>
      <c r="S307" s="94"/>
      <c r="T307" s="94"/>
      <c r="U307" s="94"/>
      <c r="V307" s="94"/>
      <c r="W307" s="94"/>
      <c r="X307" s="94"/>
    </row>
    <row r="308" ht="15.75" customHeight="1">
      <c r="F308" s="102"/>
      <c r="G308" s="103"/>
      <c r="K308" s="103"/>
      <c r="L308" s="102"/>
      <c r="Q308" s="94"/>
      <c r="R308" s="94"/>
      <c r="S308" s="94"/>
      <c r="T308" s="94"/>
      <c r="U308" s="94"/>
      <c r="V308" s="94"/>
      <c r="W308" s="94"/>
      <c r="X308" s="94"/>
    </row>
    <row r="309" ht="15.75" customHeight="1">
      <c r="F309" s="102"/>
      <c r="G309" s="103"/>
      <c r="K309" s="103"/>
      <c r="L309" s="102"/>
      <c r="Q309" s="94"/>
      <c r="R309" s="94"/>
      <c r="S309" s="94"/>
      <c r="T309" s="94"/>
      <c r="U309" s="94"/>
      <c r="V309" s="94"/>
      <c r="W309" s="94"/>
      <c r="X309" s="94"/>
    </row>
    <row r="310" ht="15.75" customHeight="1">
      <c r="F310" s="102"/>
      <c r="G310" s="103"/>
      <c r="K310" s="103"/>
      <c r="L310" s="102"/>
      <c r="Q310" s="94"/>
      <c r="R310" s="94"/>
      <c r="S310" s="94"/>
      <c r="T310" s="94"/>
      <c r="U310" s="94"/>
      <c r="V310" s="94"/>
      <c r="W310" s="94"/>
      <c r="X310" s="94"/>
    </row>
    <row r="311" ht="15.75" customHeight="1">
      <c r="F311" s="102"/>
      <c r="G311" s="103"/>
      <c r="K311" s="103"/>
      <c r="L311" s="102"/>
      <c r="Q311" s="94"/>
      <c r="R311" s="94"/>
      <c r="S311" s="94"/>
      <c r="T311" s="94"/>
      <c r="U311" s="94"/>
      <c r="V311" s="94"/>
      <c r="W311" s="94"/>
      <c r="X311" s="94"/>
    </row>
    <row r="312" ht="15.75" customHeight="1">
      <c r="F312" s="102"/>
      <c r="G312" s="103"/>
      <c r="K312" s="103"/>
      <c r="L312" s="102"/>
      <c r="Q312" s="94"/>
      <c r="R312" s="94"/>
      <c r="S312" s="94"/>
      <c r="T312" s="94"/>
      <c r="U312" s="94"/>
      <c r="V312" s="94"/>
      <c r="W312" s="94"/>
      <c r="X312" s="94"/>
    </row>
    <row r="313" ht="15.75" customHeight="1">
      <c r="F313" s="102"/>
      <c r="G313" s="103"/>
      <c r="K313" s="103"/>
      <c r="L313" s="102"/>
      <c r="Q313" s="94"/>
      <c r="R313" s="94"/>
      <c r="S313" s="94"/>
      <c r="T313" s="94"/>
      <c r="U313" s="94"/>
      <c r="V313" s="94"/>
      <c r="W313" s="94"/>
      <c r="X313" s="94"/>
    </row>
    <row r="314" ht="15.75" customHeight="1">
      <c r="F314" s="102"/>
      <c r="G314" s="103"/>
      <c r="K314" s="103"/>
      <c r="L314" s="102"/>
      <c r="Q314" s="94"/>
      <c r="R314" s="94"/>
      <c r="S314" s="94"/>
      <c r="T314" s="94"/>
      <c r="U314" s="94"/>
      <c r="V314" s="94"/>
      <c r="W314" s="94"/>
      <c r="X314" s="94"/>
    </row>
    <row r="315" ht="15.75" customHeight="1">
      <c r="F315" s="102"/>
      <c r="G315" s="103"/>
      <c r="K315" s="103"/>
      <c r="L315" s="102"/>
      <c r="Q315" s="94"/>
      <c r="R315" s="94"/>
      <c r="S315" s="94"/>
      <c r="T315" s="94"/>
      <c r="U315" s="94"/>
      <c r="V315" s="94"/>
      <c r="W315" s="94"/>
      <c r="X315" s="94"/>
    </row>
    <row r="316" ht="15.75" customHeight="1">
      <c r="F316" s="102"/>
      <c r="G316" s="103"/>
      <c r="K316" s="103"/>
      <c r="L316" s="102"/>
      <c r="Q316" s="94"/>
      <c r="R316" s="94"/>
      <c r="S316" s="94"/>
      <c r="T316" s="94"/>
      <c r="U316" s="94"/>
      <c r="V316" s="94"/>
      <c r="W316" s="94"/>
      <c r="X316" s="94"/>
    </row>
    <row r="317" ht="15.75" customHeight="1">
      <c r="F317" s="102"/>
      <c r="G317" s="103"/>
      <c r="K317" s="103"/>
      <c r="L317" s="102"/>
      <c r="Q317" s="94"/>
      <c r="R317" s="94"/>
      <c r="S317" s="94"/>
      <c r="T317" s="94"/>
      <c r="U317" s="94"/>
      <c r="V317" s="94"/>
      <c r="W317" s="94"/>
      <c r="X317" s="94"/>
    </row>
    <row r="318" ht="15.75" customHeight="1">
      <c r="F318" s="102"/>
      <c r="G318" s="103"/>
      <c r="K318" s="103"/>
      <c r="L318" s="102"/>
      <c r="Q318" s="94"/>
      <c r="R318" s="94"/>
      <c r="S318" s="94"/>
      <c r="T318" s="94"/>
      <c r="U318" s="94"/>
      <c r="V318" s="94"/>
      <c r="W318" s="94"/>
      <c r="X318" s="94"/>
    </row>
    <row r="319" ht="15.75" customHeight="1">
      <c r="F319" s="102"/>
      <c r="G319" s="103"/>
      <c r="K319" s="103"/>
      <c r="L319" s="102"/>
      <c r="Q319" s="94"/>
      <c r="R319" s="94"/>
      <c r="S319" s="94"/>
      <c r="T319" s="94"/>
      <c r="U319" s="94"/>
      <c r="V319" s="94"/>
      <c r="W319" s="94"/>
      <c r="X319" s="94"/>
    </row>
    <row r="320" ht="15.75" customHeight="1">
      <c r="F320" s="102"/>
      <c r="G320" s="103"/>
      <c r="K320" s="103"/>
      <c r="L320" s="102"/>
      <c r="Q320" s="94"/>
      <c r="R320" s="94"/>
      <c r="S320" s="94"/>
      <c r="T320" s="94"/>
      <c r="U320" s="94"/>
      <c r="V320" s="94"/>
      <c r="W320" s="94"/>
      <c r="X320" s="94"/>
    </row>
    <row r="321" ht="15.75" customHeight="1">
      <c r="F321" s="102"/>
      <c r="G321" s="103"/>
      <c r="K321" s="103"/>
      <c r="L321" s="102"/>
      <c r="Q321" s="94"/>
      <c r="R321" s="94"/>
      <c r="S321" s="94"/>
      <c r="T321" s="94"/>
      <c r="U321" s="94"/>
      <c r="V321" s="94"/>
      <c r="W321" s="94"/>
      <c r="X321" s="94"/>
    </row>
    <row r="322" ht="15.75" customHeight="1">
      <c r="F322" s="102"/>
      <c r="G322" s="103"/>
      <c r="K322" s="103"/>
      <c r="L322" s="102"/>
      <c r="Q322" s="94"/>
      <c r="R322" s="94"/>
      <c r="S322" s="94"/>
      <c r="T322" s="94"/>
      <c r="U322" s="94"/>
      <c r="V322" s="94"/>
      <c r="W322" s="94"/>
      <c r="X322" s="94"/>
    </row>
    <row r="323" ht="15.75" customHeight="1">
      <c r="F323" s="102"/>
      <c r="G323" s="103"/>
      <c r="K323" s="103"/>
      <c r="L323" s="102"/>
      <c r="Q323" s="94"/>
      <c r="R323" s="94"/>
      <c r="S323" s="94"/>
      <c r="T323" s="94"/>
      <c r="U323" s="94"/>
      <c r="V323" s="94"/>
      <c r="W323" s="94"/>
      <c r="X323" s="94"/>
    </row>
    <row r="324" ht="15.75" customHeight="1">
      <c r="F324" s="102"/>
      <c r="G324" s="103"/>
      <c r="K324" s="103"/>
      <c r="L324" s="102"/>
      <c r="Q324" s="94"/>
      <c r="R324" s="94"/>
      <c r="S324" s="94"/>
      <c r="T324" s="94"/>
      <c r="U324" s="94"/>
      <c r="V324" s="94"/>
      <c r="W324" s="94"/>
      <c r="X324" s="94"/>
    </row>
    <row r="325" ht="15.75" customHeight="1">
      <c r="F325" s="102"/>
      <c r="G325" s="103"/>
      <c r="K325" s="103"/>
      <c r="L325" s="102"/>
      <c r="Q325" s="94"/>
      <c r="R325" s="94"/>
      <c r="S325" s="94"/>
      <c r="T325" s="94"/>
      <c r="U325" s="94"/>
      <c r="V325" s="94"/>
      <c r="W325" s="94"/>
      <c r="X325" s="94"/>
    </row>
    <row r="326" ht="15.75" customHeight="1">
      <c r="F326" s="102"/>
      <c r="G326" s="103"/>
      <c r="K326" s="103"/>
      <c r="L326" s="102"/>
      <c r="Q326" s="94"/>
      <c r="R326" s="94"/>
      <c r="S326" s="94"/>
      <c r="T326" s="94"/>
      <c r="U326" s="94"/>
      <c r="V326" s="94"/>
      <c r="W326" s="94"/>
      <c r="X326" s="94"/>
    </row>
    <row r="327" ht="15.75" customHeight="1">
      <c r="F327" s="102"/>
      <c r="G327" s="103"/>
      <c r="K327" s="103"/>
      <c r="L327" s="102"/>
      <c r="Q327" s="94"/>
      <c r="R327" s="94"/>
      <c r="S327" s="94"/>
      <c r="T327" s="94"/>
      <c r="U327" s="94"/>
      <c r="V327" s="94"/>
      <c r="W327" s="94"/>
      <c r="X327" s="94"/>
    </row>
    <row r="328" ht="15.75" customHeight="1">
      <c r="F328" s="102"/>
      <c r="G328" s="103"/>
      <c r="K328" s="103"/>
      <c r="L328" s="102"/>
      <c r="Q328" s="94"/>
      <c r="R328" s="94"/>
      <c r="S328" s="94"/>
      <c r="T328" s="94"/>
      <c r="U328" s="94"/>
      <c r="V328" s="94"/>
      <c r="W328" s="94"/>
      <c r="X328" s="94"/>
    </row>
    <row r="329" ht="15.75" customHeight="1">
      <c r="F329" s="102"/>
      <c r="G329" s="103"/>
      <c r="K329" s="103"/>
      <c r="L329" s="102"/>
      <c r="Q329" s="94"/>
      <c r="R329" s="94"/>
      <c r="S329" s="94"/>
      <c r="T329" s="94"/>
      <c r="U329" s="94"/>
      <c r="V329" s="94"/>
      <c r="W329" s="94"/>
      <c r="X329" s="94"/>
    </row>
    <row r="330" ht="15.75" customHeight="1">
      <c r="F330" s="102"/>
      <c r="G330" s="103"/>
      <c r="K330" s="103"/>
      <c r="L330" s="102"/>
      <c r="Q330" s="94"/>
      <c r="R330" s="94"/>
      <c r="S330" s="94"/>
      <c r="T330" s="94"/>
      <c r="U330" s="94"/>
      <c r="V330" s="94"/>
      <c r="W330" s="94"/>
      <c r="X330" s="94"/>
    </row>
    <row r="331" ht="15.75" customHeight="1">
      <c r="F331" s="102"/>
      <c r="G331" s="103"/>
      <c r="K331" s="103"/>
      <c r="L331" s="102"/>
      <c r="Q331" s="94"/>
      <c r="R331" s="94"/>
      <c r="S331" s="94"/>
      <c r="T331" s="94"/>
      <c r="U331" s="94"/>
      <c r="V331" s="94"/>
      <c r="W331" s="94"/>
      <c r="X331" s="94"/>
    </row>
    <row r="332" ht="15.75" customHeight="1">
      <c r="F332" s="102"/>
      <c r="G332" s="103"/>
      <c r="K332" s="103"/>
      <c r="L332" s="102"/>
      <c r="Q332" s="94"/>
      <c r="R332" s="94"/>
      <c r="S332" s="94"/>
      <c r="T332" s="94"/>
      <c r="U332" s="94"/>
      <c r="V332" s="94"/>
      <c r="W332" s="94"/>
      <c r="X332" s="94"/>
    </row>
    <row r="333" ht="15.75" customHeight="1">
      <c r="F333" s="102"/>
      <c r="G333" s="103"/>
      <c r="K333" s="103"/>
      <c r="L333" s="102"/>
      <c r="Q333" s="94"/>
      <c r="R333" s="94"/>
      <c r="S333" s="94"/>
      <c r="T333" s="94"/>
      <c r="U333" s="94"/>
      <c r="V333" s="94"/>
      <c r="W333" s="94"/>
      <c r="X333" s="94"/>
    </row>
    <row r="334" ht="15.75" customHeight="1">
      <c r="F334" s="102"/>
      <c r="G334" s="103"/>
      <c r="K334" s="103"/>
      <c r="L334" s="102"/>
      <c r="Q334" s="94"/>
      <c r="R334" s="94"/>
      <c r="S334" s="94"/>
      <c r="T334" s="94"/>
      <c r="U334" s="94"/>
      <c r="V334" s="94"/>
      <c r="W334" s="94"/>
      <c r="X334" s="94"/>
    </row>
    <row r="335" ht="15.75" customHeight="1">
      <c r="F335" s="102"/>
      <c r="G335" s="103"/>
      <c r="K335" s="103"/>
      <c r="L335" s="102"/>
      <c r="Q335" s="94"/>
      <c r="R335" s="94"/>
      <c r="S335" s="94"/>
      <c r="T335" s="94"/>
      <c r="U335" s="94"/>
      <c r="V335" s="94"/>
      <c r="W335" s="94"/>
      <c r="X335" s="94"/>
    </row>
    <row r="336" ht="15.75" customHeight="1">
      <c r="F336" s="102"/>
      <c r="G336" s="103"/>
      <c r="K336" s="103"/>
      <c r="L336" s="102"/>
      <c r="Q336" s="94"/>
      <c r="R336" s="94"/>
      <c r="S336" s="94"/>
      <c r="T336" s="94"/>
      <c r="U336" s="94"/>
      <c r="V336" s="94"/>
      <c r="W336" s="94"/>
      <c r="X336" s="94"/>
    </row>
    <row r="337" ht="15.75" customHeight="1">
      <c r="F337" s="102"/>
      <c r="G337" s="103"/>
      <c r="K337" s="103"/>
      <c r="L337" s="102"/>
      <c r="Q337" s="94"/>
      <c r="R337" s="94"/>
      <c r="S337" s="94"/>
      <c r="T337" s="94"/>
      <c r="U337" s="94"/>
      <c r="V337" s="94"/>
      <c r="W337" s="94"/>
      <c r="X337" s="94"/>
    </row>
    <row r="338" ht="15.75" customHeight="1">
      <c r="F338" s="102"/>
      <c r="G338" s="103"/>
      <c r="K338" s="103"/>
      <c r="L338" s="102"/>
      <c r="Q338" s="94"/>
      <c r="R338" s="94"/>
      <c r="S338" s="94"/>
      <c r="T338" s="94"/>
      <c r="U338" s="94"/>
      <c r="V338" s="94"/>
      <c r="W338" s="94"/>
      <c r="X338" s="94"/>
    </row>
    <row r="339" ht="15.75" customHeight="1">
      <c r="F339" s="102"/>
      <c r="G339" s="103"/>
      <c r="K339" s="103"/>
      <c r="L339" s="102"/>
      <c r="Q339" s="94"/>
      <c r="R339" s="94"/>
      <c r="S339" s="94"/>
      <c r="T339" s="94"/>
      <c r="U339" s="94"/>
      <c r="V339" s="94"/>
      <c r="W339" s="94"/>
      <c r="X339" s="94"/>
    </row>
    <row r="340" ht="15.75" customHeight="1">
      <c r="F340" s="102"/>
      <c r="G340" s="103"/>
      <c r="K340" s="103"/>
      <c r="L340" s="102"/>
      <c r="Q340" s="94"/>
      <c r="R340" s="94"/>
      <c r="S340" s="94"/>
      <c r="T340" s="94"/>
      <c r="U340" s="94"/>
      <c r="V340" s="94"/>
      <c r="W340" s="94"/>
      <c r="X340" s="94"/>
    </row>
    <row r="341" ht="15.75" customHeight="1">
      <c r="F341" s="102"/>
      <c r="G341" s="103"/>
      <c r="K341" s="103"/>
      <c r="L341" s="102"/>
      <c r="Q341" s="94"/>
      <c r="R341" s="94"/>
      <c r="S341" s="94"/>
      <c r="T341" s="94"/>
      <c r="U341" s="94"/>
      <c r="V341" s="94"/>
      <c r="W341" s="94"/>
      <c r="X341" s="94"/>
    </row>
    <row r="342" ht="15.75" customHeight="1">
      <c r="F342" s="102"/>
      <c r="G342" s="103"/>
      <c r="K342" s="103"/>
      <c r="L342" s="102"/>
      <c r="Q342" s="94"/>
      <c r="R342" s="94"/>
      <c r="S342" s="94"/>
      <c r="T342" s="94"/>
      <c r="U342" s="94"/>
      <c r="V342" s="94"/>
      <c r="W342" s="94"/>
      <c r="X342" s="94"/>
    </row>
    <row r="343" ht="15.75" customHeight="1">
      <c r="F343" s="102"/>
      <c r="G343" s="103"/>
      <c r="K343" s="103"/>
      <c r="L343" s="102"/>
      <c r="Q343" s="94"/>
      <c r="R343" s="94"/>
      <c r="S343" s="94"/>
      <c r="T343" s="94"/>
      <c r="U343" s="94"/>
      <c r="V343" s="94"/>
      <c r="W343" s="94"/>
      <c r="X343" s="94"/>
    </row>
    <row r="344" ht="15.75" customHeight="1">
      <c r="F344" s="102"/>
      <c r="G344" s="103"/>
      <c r="K344" s="103"/>
      <c r="L344" s="102"/>
      <c r="Q344" s="94"/>
      <c r="R344" s="94"/>
      <c r="S344" s="94"/>
      <c r="T344" s="94"/>
      <c r="U344" s="94"/>
      <c r="V344" s="94"/>
      <c r="W344" s="94"/>
      <c r="X344" s="94"/>
    </row>
    <row r="345" ht="15.75" customHeight="1">
      <c r="F345" s="102"/>
      <c r="G345" s="103"/>
      <c r="K345" s="103"/>
      <c r="L345" s="102"/>
      <c r="Q345" s="94"/>
      <c r="R345" s="94"/>
      <c r="S345" s="94"/>
      <c r="T345" s="94"/>
      <c r="U345" s="94"/>
      <c r="V345" s="94"/>
      <c r="W345" s="94"/>
      <c r="X345" s="94"/>
    </row>
    <row r="346" ht="15.75" customHeight="1">
      <c r="F346" s="102"/>
      <c r="G346" s="103"/>
      <c r="K346" s="103"/>
      <c r="L346" s="102"/>
      <c r="Q346" s="94"/>
      <c r="R346" s="94"/>
      <c r="S346" s="94"/>
      <c r="T346" s="94"/>
      <c r="U346" s="94"/>
      <c r="V346" s="94"/>
      <c r="W346" s="94"/>
      <c r="X346" s="94"/>
    </row>
    <row r="347" ht="15.75" customHeight="1">
      <c r="F347" s="102"/>
      <c r="G347" s="103"/>
      <c r="K347" s="103"/>
      <c r="L347" s="102"/>
      <c r="Q347" s="94"/>
      <c r="R347" s="94"/>
      <c r="S347" s="94"/>
      <c r="T347" s="94"/>
      <c r="U347" s="94"/>
      <c r="V347" s="94"/>
      <c r="W347" s="94"/>
      <c r="X347" s="94"/>
    </row>
    <row r="348" ht="15.75" customHeight="1">
      <c r="F348" s="102"/>
      <c r="G348" s="103"/>
      <c r="K348" s="103"/>
      <c r="L348" s="102"/>
      <c r="Q348" s="94"/>
      <c r="R348" s="94"/>
      <c r="S348" s="94"/>
      <c r="T348" s="94"/>
      <c r="U348" s="94"/>
      <c r="V348" s="94"/>
      <c r="W348" s="94"/>
      <c r="X348" s="94"/>
    </row>
    <row r="349" ht="15.75" customHeight="1">
      <c r="F349" s="102"/>
      <c r="G349" s="103"/>
      <c r="K349" s="103"/>
      <c r="L349" s="102"/>
      <c r="Q349" s="94"/>
      <c r="R349" s="94"/>
      <c r="S349" s="94"/>
      <c r="T349" s="94"/>
      <c r="U349" s="94"/>
      <c r="V349" s="94"/>
      <c r="W349" s="94"/>
      <c r="X349" s="94"/>
    </row>
    <row r="350" ht="15.75" customHeight="1">
      <c r="F350" s="102"/>
      <c r="G350" s="103"/>
      <c r="K350" s="103"/>
      <c r="L350" s="102"/>
      <c r="Q350" s="94"/>
      <c r="R350" s="94"/>
      <c r="S350" s="94"/>
      <c r="T350" s="94"/>
      <c r="U350" s="94"/>
      <c r="V350" s="94"/>
      <c r="W350" s="94"/>
      <c r="X350" s="94"/>
    </row>
    <row r="351" ht="15.75" customHeight="1">
      <c r="F351" s="102"/>
      <c r="G351" s="103"/>
      <c r="K351" s="103"/>
      <c r="L351" s="102"/>
      <c r="Q351" s="94"/>
      <c r="R351" s="94"/>
      <c r="S351" s="94"/>
      <c r="T351" s="94"/>
      <c r="U351" s="94"/>
      <c r="V351" s="94"/>
      <c r="W351" s="94"/>
      <c r="X351" s="94"/>
    </row>
    <row r="352" ht="15.75" customHeight="1">
      <c r="F352" s="102"/>
      <c r="G352" s="103"/>
      <c r="K352" s="103"/>
      <c r="L352" s="102"/>
      <c r="Q352" s="94"/>
      <c r="R352" s="94"/>
      <c r="S352" s="94"/>
      <c r="T352" s="94"/>
      <c r="U352" s="94"/>
      <c r="V352" s="94"/>
      <c r="W352" s="94"/>
      <c r="X352" s="94"/>
    </row>
    <row r="353" ht="15.75" customHeight="1">
      <c r="F353" s="102"/>
      <c r="G353" s="103"/>
      <c r="K353" s="103"/>
      <c r="L353" s="102"/>
      <c r="Q353" s="94"/>
      <c r="R353" s="94"/>
      <c r="S353" s="94"/>
      <c r="T353" s="94"/>
      <c r="U353" s="94"/>
      <c r="V353" s="94"/>
      <c r="W353" s="94"/>
      <c r="X353" s="94"/>
    </row>
    <row r="354" ht="15.75" customHeight="1">
      <c r="F354" s="102"/>
      <c r="G354" s="103"/>
      <c r="K354" s="103"/>
      <c r="L354" s="102"/>
      <c r="Q354" s="94"/>
      <c r="R354" s="94"/>
      <c r="S354" s="94"/>
      <c r="T354" s="94"/>
      <c r="U354" s="94"/>
      <c r="V354" s="94"/>
      <c r="W354" s="94"/>
      <c r="X354" s="94"/>
    </row>
    <row r="355" ht="15.75" customHeight="1">
      <c r="F355" s="102"/>
      <c r="G355" s="103"/>
      <c r="K355" s="103"/>
      <c r="L355" s="102"/>
      <c r="Q355" s="94"/>
      <c r="R355" s="94"/>
      <c r="S355" s="94"/>
      <c r="T355" s="94"/>
      <c r="U355" s="94"/>
      <c r="V355" s="94"/>
      <c r="W355" s="94"/>
      <c r="X355" s="94"/>
    </row>
    <row r="356" ht="15.75" customHeight="1">
      <c r="F356" s="102"/>
      <c r="G356" s="103"/>
      <c r="K356" s="103"/>
      <c r="L356" s="102"/>
      <c r="Q356" s="94"/>
      <c r="R356" s="94"/>
      <c r="S356" s="94"/>
      <c r="T356" s="94"/>
      <c r="U356" s="94"/>
      <c r="V356" s="94"/>
      <c r="W356" s="94"/>
      <c r="X356" s="94"/>
    </row>
    <row r="357" ht="15.75" customHeight="1">
      <c r="F357" s="102"/>
      <c r="G357" s="103"/>
      <c r="K357" s="103"/>
      <c r="L357" s="102"/>
      <c r="Q357" s="94"/>
      <c r="R357" s="94"/>
      <c r="S357" s="94"/>
      <c r="T357" s="94"/>
      <c r="U357" s="94"/>
      <c r="V357" s="94"/>
      <c r="W357" s="94"/>
      <c r="X357" s="94"/>
    </row>
    <row r="358" ht="15.75" customHeight="1">
      <c r="F358" s="102"/>
      <c r="G358" s="103"/>
      <c r="K358" s="103"/>
      <c r="L358" s="102"/>
      <c r="Q358" s="94"/>
      <c r="R358" s="94"/>
      <c r="S358" s="94"/>
      <c r="T358" s="94"/>
      <c r="U358" s="94"/>
      <c r="V358" s="94"/>
      <c r="W358" s="94"/>
      <c r="X358" s="94"/>
    </row>
    <row r="359" ht="15.75" customHeight="1">
      <c r="F359" s="102"/>
      <c r="G359" s="103"/>
      <c r="K359" s="103"/>
      <c r="L359" s="102"/>
      <c r="Q359" s="94"/>
      <c r="R359" s="94"/>
      <c r="S359" s="94"/>
      <c r="T359" s="94"/>
      <c r="U359" s="94"/>
      <c r="V359" s="94"/>
      <c r="W359" s="94"/>
      <c r="X359" s="94"/>
    </row>
    <row r="360" ht="15.75" customHeight="1">
      <c r="F360" s="102"/>
      <c r="G360" s="103"/>
      <c r="K360" s="103"/>
      <c r="L360" s="102"/>
      <c r="Q360" s="94"/>
      <c r="R360" s="94"/>
      <c r="S360" s="94"/>
      <c r="T360" s="94"/>
      <c r="U360" s="94"/>
      <c r="V360" s="94"/>
      <c r="W360" s="94"/>
      <c r="X360" s="94"/>
    </row>
    <row r="361" ht="15.75" customHeight="1">
      <c r="F361" s="102"/>
      <c r="G361" s="103"/>
      <c r="K361" s="103"/>
      <c r="L361" s="102"/>
      <c r="Q361" s="94"/>
      <c r="R361" s="94"/>
      <c r="S361" s="94"/>
      <c r="T361" s="94"/>
      <c r="U361" s="94"/>
      <c r="V361" s="94"/>
      <c r="W361" s="94"/>
      <c r="X361" s="94"/>
    </row>
    <row r="362" ht="15.75" customHeight="1">
      <c r="F362" s="102"/>
      <c r="G362" s="103"/>
      <c r="K362" s="103"/>
      <c r="L362" s="102"/>
      <c r="Q362" s="94"/>
      <c r="R362" s="94"/>
      <c r="S362" s="94"/>
      <c r="T362" s="94"/>
      <c r="U362" s="94"/>
      <c r="V362" s="94"/>
      <c r="W362" s="94"/>
      <c r="X362" s="94"/>
    </row>
    <row r="363" ht="15.75" customHeight="1">
      <c r="F363" s="102"/>
      <c r="G363" s="103"/>
      <c r="K363" s="103"/>
      <c r="L363" s="102"/>
      <c r="Q363" s="94"/>
      <c r="R363" s="94"/>
      <c r="S363" s="94"/>
      <c r="T363" s="94"/>
      <c r="U363" s="94"/>
      <c r="V363" s="94"/>
      <c r="W363" s="94"/>
      <c r="X363" s="94"/>
    </row>
    <row r="364" ht="15.75" customHeight="1">
      <c r="F364" s="102"/>
      <c r="G364" s="103"/>
      <c r="K364" s="103"/>
      <c r="L364" s="102"/>
      <c r="Q364" s="94"/>
      <c r="R364" s="94"/>
      <c r="S364" s="94"/>
      <c r="T364" s="94"/>
      <c r="U364" s="94"/>
      <c r="V364" s="94"/>
      <c r="W364" s="94"/>
      <c r="X364" s="94"/>
    </row>
    <row r="365" ht="15.75" customHeight="1">
      <c r="F365" s="102"/>
      <c r="G365" s="103"/>
      <c r="K365" s="103"/>
      <c r="L365" s="102"/>
      <c r="Q365" s="94"/>
      <c r="R365" s="94"/>
      <c r="S365" s="94"/>
      <c r="T365" s="94"/>
      <c r="U365" s="94"/>
      <c r="V365" s="94"/>
      <c r="W365" s="94"/>
      <c r="X365" s="94"/>
    </row>
    <row r="366" ht="15.75" customHeight="1">
      <c r="F366" s="102"/>
      <c r="G366" s="103"/>
      <c r="K366" s="103"/>
      <c r="L366" s="102"/>
      <c r="Q366" s="94"/>
      <c r="R366" s="94"/>
      <c r="S366" s="94"/>
      <c r="T366" s="94"/>
      <c r="U366" s="94"/>
      <c r="V366" s="94"/>
      <c r="W366" s="94"/>
      <c r="X366" s="94"/>
    </row>
    <row r="367" ht="15.75" customHeight="1">
      <c r="F367" s="102"/>
      <c r="G367" s="103"/>
      <c r="K367" s="103"/>
      <c r="L367" s="102"/>
      <c r="Q367" s="94"/>
      <c r="R367" s="94"/>
      <c r="S367" s="94"/>
      <c r="T367" s="94"/>
      <c r="U367" s="94"/>
      <c r="V367" s="94"/>
      <c r="W367" s="94"/>
      <c r="X367" s="94"/>
    </row>
    <row r="368" ht="15.75" customHeight="1">
      <c r="F368" s="102"/>
      <c r="G368" s="103"/>
      <c r="K368" s="103"/>
      <c r="L368" s="102"/>
      <c r="Q368" s="94"/>
      <c r="R368" s="94"/>
      <c r="S368" s="94"/>
      <c r="T368" s="94"/>
      <c r="U368" s="94"/>
      <c r="V368" s="94"/>
      <c r="W368" s="94"/>
      <c r="X368" s="94"/>
    </row>
    <row r="369" ht="15.75" customHeight="1">
      <c r="F369" s="102"/>
      <c r="G369" s="103"/>
      <c r="K369" s="103"/>
      <c r="L369" s="102"/>
      <c r="Q369" s="94"/>
      <c r="R369" s="94"/>
      <c r="S369" s="94"/>
      <c r="T369" s="94"/>
      <c r="U369" s="94"/>
      <c r="V369" s="94"/>
      <c r="W369" s="94"/>
      <c r="X369" s="94"/>
    </row>
    <row r="370" ht="15.75" customHeight="1">
      <c r="F370" s="102"/>
      <c r="G370" s="103"/>
      <c r="K370" s="103"/>
      <c r="L370" s="102"/>
      <c r="Q370" s="94"/>
      <c r="R370" s="94"/>
      <c r="S370" s="94"/>
      <c r="T370" s="94"/>
      <c r="U370" s="94"/>
      <c r="V370" s="94"/>
      <c r="W370" s="94"/>
      <c r="X370" s="94"/>
    </row>
    <row r="371" ht="15.75" customHeight="1">
      <c r="F371" s="102"/>
      <c r="G371" s="103"/>
      <c r="K371" s="103"/>
      <c r="L371" s="102"/>
      <c r="Q371" s="94"/>
      <c r="R371" s="94"/>
      <c r="S371" s="94"/>
      <c r="T371" s="94"/>
      <c r="U371" s="94"/>
      <c r="V371" s="94"/>
      <c r="W371" s="94"/>
      <c r="X371" s="94"/>
    </row>
    <row r="372" ht="15.75" customHeight="1">
      <c r="F372" s="102"/>
      <c r="G372" s="103"/>
      <c r="K372" s="103"/>
      <c r="L372" s="102"/>
      <c r="Q372" s="94"/>
      <c r="R372" s="94"/>
      <c r="S372" s="94"/>
      <c r="T372" s="94"/>
      <c r="U372" s="94"/>
      <c r="V372" s="94"/>
      <c r="W372" s="94"/>
      <c r="X372" s="94"/>
    </row>
    <row r="373" ht="15.75" customHeight="1">
      <c r="F373" s="102"/>
      <c r="G373" s="103"/>
      <c r="K373" s="103"/>
      <c r="L373" s="102"/>
      <c r="Q373" s="94"/>
      <c r="R373" s="94"/>
      <c r="S373" s="94"/>
      <c r="T373" s="94"/>
      <c r="U373" s="94"/>
      <c r="V373" s="94"/>
      <c r="W373" s="94"/>
      <c r="X373" s="94"/>
    </row>
    <row r="374" ht="15.75" customHeight="1">
      <c r="F374" s="102"/>
      <c r="G374" s="103"/>
      <c r="K374" s="103"/>
      <c r="L374" s="102"/>
      <c r="Q374" s="94"/>
      <c r="R374" s="94"/>
      <c r="S374" s="94"/>
      <c r="T374" s="94"/>
      <c r="U374" s="94"/>
      <c r="V374" s="94"/>
      <c r="W374" s="94"/>
      <c r="X374" s="94"/>
    </row>
    <row r="375" ht="15.75" customHeight="1">
      <c r="F375" s="102"/>
      <c r="G375" s="103"/>
      <c r="K375" s="103"/>
      <c r="L375" s="102"/>
      <c r="Q375" s="94"/>
      <c r="R375" s="94"/>
      <c r="S375" s="94"/>
      <c r="T375" s="94"/>
      <c r="U375" s="94"/>
      <c r="V375" s="94"/>
      <c r="W375" s="94"/>
      <c r="X375" s="94"/>
    </row>
    <row r="376" ht="15.75" customHeight="1">
      <c r="F376" s="102"/>
      <c r="G376" s="103"/>
      <c r="K376" s="103"/>
      <c r="L376" s="102"/>
      <c r="Q376" s="94"/>
      <c r="R376" s="94"/>
      <c r="S376" s="94"/>
      <c r="T376" s="94"/>
      <c r="U376" s="94"/>
      <c r="V376" s="94"/>
      <c r="W376" s="94"/>
      <c r="X376" s="94"/>
    </row>
    <row r="377" ht="15.75" customHeight="1">
      <c r="F377" s="102"/>
      <c r="G377" s="103"/>
      <c r="K377" s="103"/>
      <c r="L377" s="102"/>
      <c r="Q377" s="94"/>
      <c r="R377" s="94"/>
      <c r="S377" s="94"/>
      <c r="T377" s="94"/>
      <c r="U377" s="94"/>
      <c r="V377" s="94"/>
      <c r="W377" s="94"/>
      <c r="X377" s="94"/>
    </row>
    <row r="378" ht="15.75" customHeight="1">
      <c r="F378" s="102"/>
      <c r="G378" s="103"/>
      <c r="K378" s="103"/>
      <c r="L378" s="102"/>
      <c r="Q378" s="94"/>
      <c r="R378" s="94"/>
      <c r="S378" s="94"/>
      <c r="T378" s="94"/>
      <c r="U378" s="94"/>
      <c r="V378" s="94"/>
      <c r="W378" s="94"/>
      <c r="X378" s="94"/>
    </row>
    <row r="379" ht="15.75" customHeight="1">
      <c r="F379" s="102"/>
      <c r="G379" s="103"/>
      <c r="K379" s="103"/>
      <c r="L379" s="102"/>
      <c r="Q379" s="94"/>
      <c r="R379" s="94"/>
      <c r="S379" s="94"/>
      <c r="T379" s="94"/>
      <c r="U379" s="94"/>
      <c r="V379" s="94"/>
      <c r="W379" s="94"/>
      <c r="X379" s="94"/>
    </row>
    <row r="380" ht="15.75" customHeight="1">
      <c r="F380" s="102"/>
      <c r="G380" s="103"/>
      <c r="K380" s="103"/>
      <c r="L380" s="102"/>
      <c r="Q380" s="94"/>
      <c r="R380" s="94"/>
      <c r="S380" s="94"/>
      <c r="T380" s="94"/>
      <c r="U380" s="94"/>
      <c r="V380" s="94"/>
      <c r="W380" s="94"/>
      <c r="X380" s="94"/>
    </row>
    <row r="381" ht="15.75" customHeight="1">
      <c r="F381" s="102"/>
      <c r="G381" s="103"/>
      <c r="K381" s="103"/>
      <c r="L381" s="102"/>
      <c r="Q381" s="94"/>
      <c r="R381" s="94"/>
      <c r="S381" s="94"/>
      <c r="T381" s="94"/>
      <c r="U381" s="94"/>
      <c r="V381" s="94"/>
      <c r="W381" s="94"/>
      <c r="X381" s="94"/>
    </row>
    <row r="382" ht="15.75" customHeight="1">
      <c r="F382" s="102"/>
      <c r="G382" s="103"/>
      <c r="K382" s="103"/>
      <c r="L382" s="102"/>
      <c r="Q382" s="94"/>
      <c r="R382" s="94"/>
      <c r="S382" s="94"/>
      <c r="T382" s="94"/>
      <c r="U382" s="94"/>
      <c r="V382" s="94"/>
      <c r="W382" s="94"/>
      <c r="X382" s="94"/>
    </row>
    <row r="383" ht="15.75" customHeight="1">
      <c r="F383" s="102"/>
      <c r="G383" s="103"/>
      <c r="K383" s="103"/>
      <c r="L383" s="102"/>
      <c r="Q383" s="94"/>
      <c r="R383" s="94"/>
      <c r="S383" s="94"/>
      <c r="T383" s="94"/>
      <c r="U383" s="94"/>
      <c r="V383" s="94"/>
      <c r="W383" s="94"/>
      <c r="X383" s="94"/>
    </row>
    <row r="384" ht="15.75" customHeight="1">
      <c r="F384" s="102"/>
      <c r="G384" s="103"/>
      <c r="K384" s="103"/>
      <c r="L384" s="102"/>
      <c r="Q384" s="94"/>
      <c r="R384" s="94"/>
      <c r="S384" s="94"/>
      <c r="T384" s="94"/>
      <c r="U384" s="94"/>
      <c r="V384" s="94"/>
      <c r="W384" s="94"/>
      <c r="X384" s="94"/>
    </row>
    <row r="385" ht="15.75" customHeight="1">
      <c r="F385" s="102"/>
      <c r="G385" s="103"/>
      <c r="K385" s="103"/>
      <c r="L385" s="102"/>
      <c r="Q385" s="94"/>
      <c r="R385" s="94"/>
      <c r="S385" s="94"/>
      <c r="T385" s="94"/>
      <c r="U385" s="94"/>
      <c r="V385" s="94"/>
      <c r="W385" s="94"/>
      <c r="X385" s="94"/>
    </row>
    <row r="386" ht="15.75" customHeight="1">
      <c r="F386" s="102"/>
      <c r="G386" s="103"/>
      <c r="K386" s="103"/>
      <c r="L386" s="102"/>
      <c r="Q386" s="94"/>
      <c r="R386" s="94"/>
      <c r="S386" s="94"/>
      <c r="T386" s="94"/>
      <c r="U386" s="94"/>
      <c r="V386" s="94"/>
      <c r="W386" s="94"/>
      <c r="X386" s="94"/>
    </row>
    <row r="387" ht="15.75" customHeight="1">
      <c r="F387" s="102"/>
      <c r="G387" s="103"/>
      <c r="K387" s="103"/>
      <c r="L387" s="102"/>
      <c r="Q387" s="94"/>
      <c r="R387" s="94"/>
      <c r="S387" s="94"/>
      <c r="T387" s="94"/>
      <c r="U387" s="94"/>
      <c r="V387" s="94"/>
      <c r="W387" s="94"/>
      <c r="X387" s="94"/>
    </row>
    <row r="388" ht="15.75" customHeight="1">
      <c r="F388" s="102"/>
      <c r="G388" s="103"/>
      <c r="K388" s="103"/>
      <c r="L388" s="102"/>
      <c r="Q388" s="94"/>
      <c r="R388" s="94"/>
      <c r="S388" s="94"/>
      <c r="T388" s="94"/>
      <c r="U388" s="94"/>
      <c r="V388" s="94"/>
      <c r="W388" s="94"/>
      <c r="X388" s="94"/>
    </row>
    <row r="389" ht="15.75" customHeight="1">
      <c r="F389" s="102"/>
      <c r="G389" s="103"/>
      <c r="K389" s="103"/>
      <c r="L389" s="102"/>
      <c r="Q389" s="94"/>
      <c r="R389" s="94"/>
      <c r="S389" s="94"/>
      <c r="T389" s="94"/>
      <c r="U389" s="94"/>
      <c r="V389" s="94"/>
      <c r="W389" s="94"/>
      <c r="X389" s="94"/>
    </row>
    <row r="390" ht="15.75" customHeight="1">
      <c r="F390" s="102"/>
      <c r="G390" s="103"/>
      <c r="K390" s="103"/>
      <c r="L390" s="102"/>
      <c r="Q390" s="94"/>
      <c r="R390" s="94"/>
      <c r="S390" s="94"/>
      <c r="T390" s="94"/>
      <c r="U390" s="94"/>
      <c r="V390" s="94"/>
      <c r="W390" s="94"/>
      <c r="X390" s="94"/>
    </row>
    <row r="391" ht="15.75" customHeight="1">
      <c r="F391" s="102"/>
      <c r="G391" s="103"/>
      <c r="K391" s="103"/>
      <c r="L391" s="102"/>
      <c r="Q391" s="94"/>
      <c r="R391" s="94"/>
      <c r="S391" s="94"/>
      <c r="T391" s="94"/>
      <c r="U391" s="94"/>
      <c r="V391" s="94"/>
      <c r="W391" s="94"/>
      <c r="X391" s="94"/>
    </row>
    <row r="392" ht="15.75" customHeight="1">
      <c r="F392" s="102"/>
      <c r="G392" s="103"/>
      <c r="K392" s="103"/>
      <c r="L392" s="102"/>
      <c r="Q392" s="94"/>
      <c r="R392" s="94"/>
      <c r="S392" s="94"/>
      <c r="T392" s="94"/>
      <c r="U392" s="94"/>
      <c r="V392" s="94"/>
      <c r="W392" s="94"/>
      <c r="X392" s="94"/>
    </row>
    <row r="393" ht="15.75" customHeight="1">
      <c r="F393" s="102"/>
      <c r="G393" s="103"/>
      <c r="K393" s="103"/>
      <c r="L393" s="102"/>
      <c r="Q393" s="94"/>
      <c r="R393" s="94"/>
      <c r="S393" s="94"/>
      <c r="T393" s="94"/>
      <c r="U393" s="94"/>
      <c r="V393" s="94"/>
      <c r="W393" s="94"/>
      <c r="X393" s="94"/>
    </row>
    <row r="394" ht="15.75" customHeight="1">
      <c r="F394" s="102"/>
      <c r="G394" s="103"/>
      <c r="K394" s="103"/>
      <c r="L394" s="102"/>
      <c r="Q394" s="94"/>
      <c r="R394" s="94"/>
      <c r="S394" s="94"/>
      <c r="T394" s="94"/>
      <c r="U394" s="94"/>
      <c r="V394" s="94"/>
      <c r="W394" s="94"/>
      <c r="X394" s="94"/>
    </row>
    <row r="395" ht="15.75" customHeight="1">
      <c r="F395" s="102"/>
      <c r="G395" s="103"/>
      <c r="K395" s="103"/>
      <c r="L395" s="102"/>
      <c r="Q395" s="94"/>
      <c r="R395" s="94"/>
      <c r="S395" s="94"/>
      <c r="T395" s="94"/>
      <c r="U395" s="94"/>
      <c r="V395" s="94"/>
      <c r="W395" s="94"/>
      <c r="X395" s="94"/>
    </row>
    <row r="396" ht="15.75" customHeight="1">
      <c r="F396" s="102"/>
      <c r="G396" s="103"/>
      <c r="K396" s="103"/>
      <c r="L396" s="102"/>
      <c r="Q396" s="94"/>
      <c r="R396" s="94"/>
      <c r="S396" s="94"/>
      <c r="T396" s="94"/>
      <c r="U396" s="94"/>
      <c r="V396" s="94"/>
      <c r="W396" s="94"/>
      <c r="X396" s="94"/>
    </row>
    <row r="397" ht="15.75" customHeight="1">
      <c r="F397" s="102"/>
      <c r="G397" s="103"/>
      <c r="K397" s="103"/>
      <c r="L397" s="102"/>
      <c r="Q397" s="94"/>
      <c r="R397" s="94"/>
      <c r="S397" s="94"/>
      <c r="T397" s="94"/>
      <c r="U397" s="94"/>
      <c r="V397" s="94"/>
      <c r="W397" s="94"/>
      <c r="X397" s="94"/>
    </row>
    <row r="398" ht="15.75" customHeight="1">
      <c r="F398" s="102"/>
      <c r="G398" s="103"/>
      <c r="K398" s="103"/>
      <c r="L398" s="102"/>
      <c r="Q398" s="94"/>
      <c r="R398" s="94"/>
      <c r="S398" s="94"/>
      <c r="T398" s="94"/>
      <c r="U398" s="94"/>
      <c r="V398" s="94"/>
      <c r="W398" s="94"/>
      <c r="X398" s="94"/>
    </row>
    <row r="399" ht="15.75" customHeight="1">
      <c r="F399" s="102"/>
      <c r="G399" s="103"/>
      <c r="K399" s="103"/>
      <c r="L399" s="102"/>
      <c r="Q399" s="94"/>
      <c r="R399" s="94"/>
      <c r="S399" s="94"/>
      <c r="T399" s="94"/>
      <c r="U399" s="94"/>
      <c r="V399" s="94"/>
      <c r="W399" s="94"/>
      <c r="X399" s="94"/>
    </row>
    <row r="400" ht="15.75" customHeight="1">
      <c r="F400" s="102"/>
      <c r="G400" s="103"/>
      <c r="K400" s="103"/>
      <c r="L400" s="102"/>
      <c r="Q400" s="94"/>
      <c r="R400" s="94"/>
      <c r="S400" s="94"/>
      <c r="T400" s="94"/>
      <c r="U400" s="94"/>
      <c r="V400" s="94"/>
      <c r="W400" s="94"/>
      <c r="X400" s="94"/>
    </row>
    <row r="401" ht="15.75" customHeight="1">
      <c r="F401" s="102"/>
      <c r="G401" s="103"/>
      <c r="K401" s="103"/>
      <c r="L401" s="102"/>
      <c r="Q401" s="94"/>
      <c r="R401" s="94"/>
      <c r="S401" s="94"/>
      <c r="T401" s="94"/>
      <c r="U401" s="94"/>
      <c r="V401" s="94"/>
      <c r="W401" s="94"/>
      <c r="X401" s="94"/>
    </row>
    <row r="402" ht="15.75" customHeight="1">
      <c r="F402" s="102"/>
      <c r="G402" s="103"/>
      <c r="K402" s="103"/>
      <c r="L402" s="102"/>
      <c r="Q402" s="94"/>
      <c r="R402" s="94"/>
      <c r="S402" s="94"/>
      <c r="T402" s="94"/>
      <c r="U402" s="94"/>
      <c r="V402" s="94"/>
      <c r="W402" s="94"/>
      <c r="X402" s="94"/>
    </row>
    <row r="403" ht="15.75" customHeight="1">
      <c r="F403" s="102"/>
      <c r="G403" s="103"/>
      <c r="K403" s="103"/>
      <c r="L403" s="102"/>
      <c r="Q403" s="94"/>
      <c r="R403" s="94"/>
      <c r="S403" s="94"/>
      <c r="T403" s="94"/>
      <c r="U403" s="94"/>
      <c r="V403" s="94"/>
      <c r="W403" s="94"/>
      <c r="X403" s="94"/>
    </row>
    <row r="404" ht="15.75" customHeight="1">
      <c r="F404" s="102"/>
      <c r="G404" s="103"/>
      <c r="K404" s="103"/>
      <c r="L404" s="102"/>
      <c r="Q404" s="94"/>
      <c r="R404" s="94"/>
      <c r="S404" s="94"/>
      <c r="T404" s="94"/>
      <c r="U404" s="94"/>
      <c r="V404" s="94"/>
      <c r="W404" s="94"/>
      <c r="X404" s="94"/>
    </row>
    <row r="405" ht="15.75" customHeight="1">
      <c r="F405" s="102"/>
      <c r="G405" s="103"/>
      <c r="K405" s="103"/>
      <c r="L405" s="102"/>
      <c r="Q405" s="94"/>
      <c r="R405" s="94"/>
      <c r="S405" s="94"/>
      <c r="T405" s="94"/>
      <c r="U405" s="94"/>
      <c r="V405" s="94"/>
      <c r="W405" s="94"/>
      <c r="X405" s="94"/>
    </row>
    <row r="406" ht="15.75" customHeight="1">
      <c r="F406" s="102"/>
      <c r="G406" s="103"/>
      <c r="K406" s="103"/>
      <c r="L406" s="102"/>
      <c r="Q406" s="94"/>
      <c r="R406" s="94"/>
      <c r="S406" s="94"/>
      <c r="T406" s="94"/>
      <c r="U406" s="94"/>
      <c r="V406" s="94"/>
      <c r="W406" s="94"/>
      <c r="X406" s="94"/>
    </row>
    <row r="407" ht="15.75" customHeight="1">
      <c r="F407" s="102"/>
      <c r="G407" s="103"/>
      <c r="K407" s="103"/>
      <c r="L407" s="102"/>
      <c r="Q407" s="94"/>
      <c r="R407" s="94"/>
      <c r="S407" s="94"/>
      <c r="T407" s="94"/>
      <c r="U407" s="94"/>
      <c r="V407" s="94"/>
      <c r="W407" s="94"/>
      <c r="X407" s="94"/>
    </row>
    <row r="408" ht="15.75" customHeight="1">
      <c r="F408" s="102"/>
      <c r="G408" s="103"/>
      <c r="K408" s="103"/>
      <c r="L408" s="102"/>
      <c r="Q408" s="94"/>
      <c r="R408" s="94"/>
      <c r="S408" s="94"/>
      <c r="T408" s="94"/>
      <c r="U408" s="94"/>
      <c r="V408" s="94"/>
      <c r="W408" s="94"/>
      <c r="X408" s="94"/>
    </row>
    <row r="409" ht="15.75" customHeight="1">
      <c r="F409" s="102"/>
      <c r="G409" s="103"/>
      <c r="K409" s="103"/>
      <c r="L409" s="102"/>
      <c r="Q409" s="94"/>
      <c r="R409" s="94"/>
      <c r="S409" s="94"/>
      <c r="T409" s="94"/>
      <c r="U409" s="94"/>
      <c r="V409" s="94"/>
      <c r="W409" s="94"/>
      <c r="X409" s="94"/>
    </row>
    <row r="410" ht="15.75" customHeight="1">
      <c r="F410" s="102"/>
      <c r="G410" s="103"/>
      <c r="K410" s="103"/>
      <c r="L410" s="102"/>
      <c r="Q410" s="94"/>
      <c r="R410" s="94"/>
      <c r="S410" s="94"/>
      <c r="T410" s="94"/>
      <c r="U410" s="94"/>
      <c r="V410" s="94"/>
      <c r="W410" s="94"/>
      <c r="X410" s="94"/>
    </row>
    <row r="411" ht="15.75" customHeight="1">
      <c r="F411" s="102"/>
      <c r="G411" s="103"/>
      <c r="K411" s="103"/>
      <c r="L411" s="102"/>
      <c r="Q411" s="94"/>
      <c r="R411" s="94"/>
      <c r="S411" s="94"/>
      <c r="T411" s="94"/>
      <c r="U411" s="94"/>
      <c r="V411" s="94"/>
      <c r="W411" s="94"/>
      <c r="X411" s="94"/>
    </row>
    <row r="412" ht="15.75" customHeight="1">
      <c r="F412" s="102"/>
      <c r="G412" s="103"/>
      <c r="K412" s="103"/>
      <c r="L412" s="102"/>
      <c r="Q412" s="94"/>
      <c r="R412" s="94"/>
      <c r="S412" s="94"/>
      <c r="T412" s="94"/>
      <c r="U412" s="94"/>
      <c r="V412" s="94"/>
      <c r="W412" s="94"/>
      <c r="X412" s="94"/>
    </row>
    <row r="413" ht="15.75" customHeight="1">
      <c r="F413" s="102"/>
      <c r="G413" s="103"/>
      <c r="K413" s="103"/>
      <c r="L413" s="102"/>
      <c r="Q413" s="94"/>
      <c r="R413" s="94"/>
      <c r="S413" s="94"/>
      <c r="T413" s="94"/>
      <c r="U413" s="94"/>
      <c r="V413" s="94"/>
      <c r="W413" s="94"/>
      <c r="X413" s="94"/>
    </row>
    <row r="414" ht="15.75" customHeight="1">
      <c r="F414" s="102"/>
      <c r="G414" s="103"/>
      <c r="K414" s="103"/>
      <c r="L414" s="102"/>
      <c r="Q414" s="94"/>
      <c r="R414" s="94"/>
      <c r="S414" s="94"/>
      <c r="T414" s="94"/>
      <c r="U414" s="94"/>
      <c r="V414" s="94"/>
      <c r="W414" s="94"/>
      <c r="X414" s="94"/>
    </row>
    <row r="415" ht="15.75" customHeight="1">
      <c r="F415" s="102"/>
      <c r="G415" s="103"/>
      <c r="K415" s="103"/>
      <c r="L415" s="102"/>
      <c r="Q415" s="94"/>
      <c r="R415" s="94"/>
      <c r="S415" s="94"/>
      <c r="T415" s="94"/>
      <c r="U415" s="94"/>
      <c r="V415" s="94"/>
      <c r="W415" s="94"/>
      <c r="X415" s="94"/>
    </row>
    <row r="416" ht="15.75" customHeight="1">
      <c r="F416" s="102"/>
      <c r="G416" s="103"/>
      <c r="K416" s="103"/>
      <c r="L416" s="102"/>
      <c r="Q416" s="94"/>
      <c r="R416" s="94"/>
      <c r="S416" s="94"/>
      <c r="T416" s="94"/>
      <c r="U416" s="94"/>
      <c r="V416" s="94"/>
      <c r="W416" s="94"/>
      <c r="X416" s="94"/>
    </row>
    <row r="417" ht="15.75" customHeight="1">
      <c r="F417" s="102"/>
      <c r="G417" s="103"/>
      <c r="K417" s="103"/>
      <c r="L417" s="102"/>
      <c r="Q417" s="94"/>
      <c r="R417" s="94"/>
      <c r="S417" s="94"/>
      <c r="T417" s="94"/>
      <c r="U417" s="94"/>
      <c r="V417" s="94"/>
      <c r="W417" s="94"/>
      <c r="X417" s="94"/>
    </row>
    <row r="418" ht="15.75" customHeight="1">
      <c r="F418" s="102"/>
      <c r="G418" s="103"/>
      <c r="K418" s="103"/>
      <c r="L418" s="102"/>
      <c r="Q418" s="94"/>
      <c r="R418" s="94"/>
      <c r="S418" s="94"/>
      <c r="T418" s="94"/>
      <c r="U418" s="94"/>
      <c r="V418" s="94"/>
      <c r="W418" s="94"/>
      <c r="X418" s="94"/>
    </row>
    <row r="419" ht="15.75" customHeight="1">
      <c r="F419" s="102"/>
      <c r="G419" s="103"/>
      <c r="K419" s="103"/>
      <c r="L419" s="102"/>
      <c r="Q419" s="94"/>
      <c r="R419" s="94"/>
      <c r="S419" s="94"/>
      <c r="T419" s="94"/>
      <c r="U419" s="94"/>
      <c r="V419" s="94"/>
      <c r="W419" s="94"/>
      <c r="X419" s="94"/>
    </row>
    <row r="420" ht="15.75" customHeight="1">
      <c r="F420" s="102"/>
      <c r="G420" s="103"/>
      <c r="K420" s="103"/>
      <c r="L420" s="102"/>
      <c r="Q420" s="94"/>
      <c r="R420" s="94"/>
      <c r="S420" s="94"/>
      <c r="T420" s="94"/>
      <c r="U420" s="94"/>
      <c r="V420" s="94"/>
      <c r="W420" s="94"/>
      <c r="X420" s="94"/>
    </row>
    <row r="421" ht="15.75" customHeight="1">
      <c r="F421" s="102"/>
      <c r="G421" s="103"/>
      <c r="K421" s="103"/>
      <c r="L421" s="102"/>
      <c r="Q421" s="94"/>
      <c r="R421" s="94"/>
      <c r="S421" s="94"/>
      <c r="T421" s="94"/>
      <c r="U421" s="94"/>
      <c r="V421" s="94"/>
      <c r="W421" s="94"/>
      <c r="X421" s="94"/>
    </row>
    <row r="422" ht="15.75" customHeight="1">
      <c r="F422" s="102"/>
      <c r="G422" s="103"/>
      <c r="K422" s="103"/>
      <c r="L422" s="102"/>
      <c r="Q422" s="94"/>
      <c r="R422" s="94"/>
      <c r="S422" s="94"/>
      <c r="T422" s="94"/>
      <c r="U422" s="94"/>
      <c r="V422" s="94"/>
      <c r="W422" s="94"/>
      <c r="X422" s="94"/>
    </row>
    <row r="423" ht="15.75" customHeight="1">
      <c r="F423" s="102"/>
      <c r="G423" s="103"/>
      <c r="K423" s="103"/>
      <c r="L423" s="102"/>
      <c r="Q423" s="94"/>
      <c r="R423" s="94"/>
      <c r="S423" s="94"/>
      <c r="T423" s="94"/>
      <c r="U423" s="94"/>
      <c r="V423" s="94"/>
      <c r="W423" s="94"/>
      <c r="X423" s="94"/>
    </row>
    <row r="424" ht="15.75" customHeight="1">
      <c r="F424" s="102"/>
      <c r="G424" s="103"/>
      <c r="K424" s="103"/>
      <c r="L424" s="102"/>
      <c r="Q424" s="94"/>
      <c r="R424" s="94"/>
      <c r="S424" s="94"/>
      <c r="T424" s="94"/>
      <c r="U424" s="94"/>
      <c r="V424" s="94"/>
      <c r="W424" s="94"/>
      <c r="X424" s="94"/>
    </row>
    <row r="425" ht="15.75" customHeight="1">
      <c r="F425" s="102"/>
      <c r="G425" s="103"/>
      <c r="K425" s="103"/>
      <c r="L425" s="102"/>
      <c r="Q425" s="94"/>
      <c r="R425" s="94"/>
      <c r="S425" s="94"/>
      <c r="T425" s="94"/>
      <c r="U425" s="94"/>
      <c r="V425" s="94"/>
      <c r="W425" s="94"/>
      <c r="X425" s="94"/>
    </row>
    <row r="426" ht="15.75" customHeight="1">
      <c r="F426" s="102"/>
      <c r="G426" s="103"/>
      <c r="K426" s="103"/>
      <c r="L426" s="102"/>
      <c r="Q426" s="94"/>
      <c r="R426" s="94"/>
      <c r="S426" s="94"/>
      <c r="T426" s="94"/>
      <c r="U426" s="94"/>
      <c r="V426" s="94"/>
      <c r="W426" s="94"/>
      <c r="X426" s="94"/>
    </row>
    <row r="427" ht="15.75" customHeight="1">
      <c r="F427" s="102"/>
      <c r="G427" s="103"/>
      <c r="K427" s="103"/>
      <c r="L427" s="102"/>
      <c r="Q427" s="94"/>
      <c r="R427" s="94"/>
      <c r="S427" s="94"/>
      <c r="T427" s="94"/>
      <c r="U427" s="94"/>
      <c r="V427" s="94"/>
      <c r="W427" s="94"/>
      <c r="X427" s="94"/>
    </row>
    <row r="428" ht="15.75" customHeight="1">
      <c r="F428" s="102"/>
      <c r="G428" s="103"/>
      <c r="K428" s="103"/>
      <c r="L428" s="102"/>
      <c r="Q428" s="94"/>
      <c r="R428" s="94"/>
      <c r="S428" s="94"/>
      <c r="T428" s="94"/>
      <c r="U428" s="94"/>
      <c r="V428" s="94"/>
      <c r="W428" s="94"/>
      <c r="X428" s="94"/>
    </row>
    <row r="429" ht="15.75" customHeight="1">
      <c r="F429" s="102"/>
      <c r="G429" s="103"/>
      <c r="K429" s="103"/>
      <c r="L429" s="102"/>
      <c r="Q429" s="94"/>
      <c r="R429" s="94"/>
      <c r="S429" s="94"/>
      <c r="T429" s="94"/>
      <c r="U429" s="94"/>
      <c r="V429" s="94"/>
      <c r="W429" s="94"/>
      <c r="X429" s="94"/>
    </row>
    <row r="430" ht="15.75" customHeight="1">
      <c r="F430" s="102"/>
      <c r="G430" s="103"/>
      <c r="K430" s="103"/>
      <c r="L430" s="102"/>
      <c r="Q430" s="94"/>
      <c r="R430" s="94"/>
      <c r="S430" s="94"/>
      <c r="T430" s="94"/>
      <c r="U430" s="94"/>
      <c r="V430" s="94"/>
      <c r="W430" s="94"/>
      <c r="X430" s="94"/>
    </row>
    <row r="431" ht="15.75" customHeight="1">
      <c r="F431" s="102"/>
      <c r="G431" s="103"/>
      <c r="K431" s="103"/>
      <c r="L431" s="102"/>
      <c r="Q431" s="94"/>
      <c r="R431" s="94"/>
      <c r="S431" s="94"/>
      <c r="T431" s="94"/>
      <c r="U431" s="94"/>
      <c r="V431" s="94"/>
      <c r="W431" s="94"/>
      <c r="X431" s="94"/>
    </row>
    <row r="432" ht="15.75" customHeight="1">
      <c r="F432" s="102"/>
      <c r="G432" s="103"/>
      <c r="K432" s="103"/>
      <c r="L432" s="102"/>
      <c r="Q432" s="94"/>
      <c r="R432" s="94"/>
      <c r="S432" s="94"/>
      <c r="T432" s="94"/>
      <c r="U432" s="94"/>
      <c r="V432" s="94"/>
      <c r="W432" s="94"/>
      <c r="X432" s="94"/>
    </row>
    <row r="433" ht="15.75" customHeight="1">
      <c r="F433" s="102"/>
      <c r="G433" s="103"/>
      <c r="K433" s="103"/>
      <c r="L433" s="102"/>
      <c r="Q433" s="94"/>
      <c r="R433" s="94"/>
      <c r="S433" s="94"/>
      <c r="T433" s="94"/>
      <c r="U433" s="94"/>
      <c r="V433" s="94"/>
      <c r="W433" s="94"/>
      <c r="X433" s="94"/>
    </row>
    <row r="434" ht="15.75" customHeight="1">
      <c r="F434" s="102"/>
      <c r="G434" s="103"/>
      <c r="K434" s="103"/>
      <c r="L434" s="102"/>
      <c r="Q434" s="94"/>
      <c r="R434" s="94"/>
      <c r="S434" s="94"/>
      <c r="T434" s="94"/>
      <c r="U434" s="94"/>
      <c r="V434" s="94"/>
      <c r="W434" s="94"/>
      <c r="X434" s="94"/>
    </row>
    <row r="435" ht="15.75" customHeight="1">
      <c r="F435" s="102"/>
      <c r="G435" s="103"/>
      <c r="K435" s="103"/>
      <c r="L435" s="102"/>
      <c r="Q435" s="94"/>
      <c r="R435" s="94"/>
      <c r="S435" s="94"/>
      <c r="T435" s="94"/>
      <c r="U435" s="94"/>
      <c r="V435" s="94"/>
      <c r="W435" s="94"/>
      <c r="X435" s="94"/>
    </row>
    <row r="436" ht="15.75" customHeight="1">
      <c r="F436" s="102"/>
      <c r="G436" s="103"/>
      <c r="K436" s="103"/>
      <c r="L436" s="102"/>
      <c r="Q436" s="94"/>
      <c r="R436" s="94"/>
      <c r="S436" s="94"/>
      <c r="T436" s="94"/>
      <c r="U436" s="94"/>
      <c r="V436" s="94"/>
      <c r="W436" s="94"/>
      <c r="X436" s="94"/>
    </row>
    <row r="437" ht="15.75" customHeight="1">
      <c r="F437" s="102"/>
      <c r="G437" s="103"/>
      <c r="K437" s="103"/>
      <c r="L437" s="102"/>
      <c r="Q437" s="94"/>
      <c r="R437" s="94"/>
      <c r="S437" s="94"/>
      <c r="T437" s="94"/>
      <c r="U437" s="94"/>
      <c r="V437" s="94"/>
      <c r="W437" s="94"/>
      <c r="X437" s="94"/>
    </row>
    <row r="438" ht="15.75" customHeight="1">
      <c r="F438" s="102"/>
      <c r="G438" s="103"/>
      <c r="K438" s="103"/>
      <c r="L438" s="102"/>
      <c r="Q438" s="94"/>
      <c r="R438" s="94"/>
      <c r="S438" s="94"/>
      <c r="T438" s="94"/>
      <c r="U438" s="94"/>
      <c r="V438" s="94"/>
      <c r="W438" s="94"/>
      <c r="X438" s="94"/>
    </row>
    <row r="439" ht="15.75" customHeight="1">
      <c r="F439" s="102"/>
      <c r="G439" s="103"/>
      <c r="K439" s="103"/>
      <c r="L439" s="102"/>
      <c r="Q439" s="94"/>
      <c r="R439" s="94"/>
      <c r="S439" s="94"/>
      <c r="T439" s="94"/>
      <c r="U439" s="94"/>
      <c r="V439" s="94"/>
      <c r="W439" s="94"/>
      <c r="X439" s="94"/>
    </row>
    <row r="440" ht="15.75" customHeight="1">
      <c r="F440" s="102"/>
      <c r="G440" s="103"/>
      <c r="K440" s="103"/>
      <c r="L440" s="102"/>
      <c r="Q440" s="94"/>
      <c r="R440" s="94"/>
      <c r="S440" s="94"/>
      <c r="T440" s="94"/>
      <c r="U440" s="94"/>
      <c r="V440" s="94"/>
      <c r="W440" s="94"/>
      <c r="X440" s="94"/>
    </row>
    <row r="441" ht="15.75" customHeight="1">
      <c r="F441" s="102"/>
      <c r="G441" s="103"/>
      <c r="K441" s="103"/>
      <c r="L441" s="102"/>
      <c r="Q441" s="94"/>
      <c r="R441" s="94"/>
      <c r="S441" s="94"/>
      <c r="T441" s="94"/>
      <c r="U441" s="94"/>
      <c r="V441" s="94"/>
      <c r="W441" s="94"/>
      <c r="X441" s="94"/>
    </row>
    <row r="442" ht="15.75" customHeight="1">
      <c r="F442" s="102"/>
      <c r="G442" s="103"/>
      <c r="K442" s="103"/>
      <c r="L442" s="102"/>
      <c r="Q442" s="94"/>
      <c r="R442" s="94"/>
      <c r="S442" s="94"/>
      <c r="T442" s="94"/>
      <c r="U442" s="94"/>
      <c r="V442" s="94"/>
      <c r="W442" s="94"/>
      <c r="X442" s="94"/>
    </row>
    <row r="443" ht="15.75" customHeight="1">
      <c r="F443" s="102"/>
      <c r="G443" s="103"/>
      <c r="K443" s="103"/>
      <c r="L443" s="102"/>
      <c r="Q443" s="94"/>
      <c r="R443" s="94"/>
      <c r="S443" s="94"/>
      <c r="T443" s="94"/>
      <c r="U443" s="94"/>
      <c r="V443" s="94"/>
      <c r="W443" s="94"/>
      <c r="X443" s="94"/>
    </row>
    <row r="444" ht="15.75" customHeight="1">
      <c r="F444" s="102"/>
      <c r="G444" s="103"/>
      <c r="K444" s="103"/>
      <c r="L444" s="102"/>
      <c r="Q444" s="94"/>
      <c r="R444" s="94"/>
      <c r="S444" s="94"/>
      <c r="T444" s="94"/>
      <c r="U444" s="94"/>
      <c r="V444" s="94"/>
      <c r="W444" s="94"/>
      <c r="X444" s="94"/>
    </row>
    <row r="445" ht="15.75" customHeight="1">
      <c r="F445" s="102"/>
      <c r="G445" s="103"/>
      <c r="K445" s="103"/>
      <c r="L445" s="102"/>
      <c r="Q445" s="94"/>
      <c r="R445" s="94"/>
      <c r="S445" s="94"/>
      <c r="T445" s="94"/>
      <c r="U445" s="94"/>
      <c r="V445" s="94"/>
      <c r="W445" s="94"/>
      <c r="X445" s="94"/>
    </row>
    <row r="446" ht="15.75" customHeight="1">
      <c r="F446" s="102"/>
      <c r="G446" s="103"/>
      <c r="K446" s="103"/>
      <c r="L446" s="102"/>
      <c r="Q446" s="94"/>
      <c r="R446" s="94"/>
      <c r="S446" s="94"/>
      <c r="T446" s="94"/>
      <c r="U446" s="94"/>
      <c r="V446" s="94"/>
      <c r="W446" s="94"/>
      <c r="X446" s="94"/>
    </row>
    <row r="447" ht="15.75" customHeight="1">
      <c r="F447" s="102"/>
      <c r="G447" s="103"/>
      <c r="K447" s="103"/>
      <c r="L447" s="102"/>
      <c r="Q447" s="94"/>
      <c r="R447" s="94"/>
      <c r="S447" s="94"/>
      <c r="T447" s="94"/>
      <c r="U447" s="94"/>
      <c r="V447" s="94"/>
      <c r="W447" s="94"/>
      <c r="X447" s="94"/>
    </row>
    <row r="448" ht="15.75" customHeight="1">
      <c r="F448" s="102"/>
      <c r="G448" s="103"/>
      <c r="K448" s="103"/>
      <c r="L448" s="102"/>
      <c r="Q448" s="94"/>
      <c r="R448" s="94"/>
      <c r="S448" s="94"/>
      <c r="T448" s="94"/>
      <c r="U448" s="94"/>
      <c r="V448" s="94"/>
      <c r="W448" s="94"/>
      <c r="X448" s="94"/>
    </row>
    <row r="449" ht="15.75" customHeight="1">
      <c r="F449" s="102"/>
      <c r="G449" s="103"/>
      <c r="K449" s="103"/>
      <c r="L449" s="102"/>
      <c r="Q449" s="94"/>
      <c r="R449" s="94"/>
      <c r="S449" s="94"/>
      <c r="T449" s="94"/>
      <c r="U449" s="94"/>
      <c r="V449" s="94"/>
      <c r="W449" s="94"/>
      <c r="X449" s="94"/>
    </row>
    <row r="450" ht="15.75" customHeight="1">
      <c r="F450" s="102"/>
      <c r="G450" s="103"/>
      <c r="K450" s="103"/>
      <c r="L450" s="102"/>
      <c r="Q450" s="94"/>
      <c r="R450" s="94"/>
      <c r="S450" s="94"/>
      <c r="T450" s="94"/>
      <c r="U450" s="94"/>
      <c r="V450" s="94"/>
      <c r="W450" s="94"/>
      <c r="X450" s="94"/>
    </row>
    <row r="451" ht="15.75" customHeight="1">
      <c r="F451" s="102"/>
      <c r="G451" s="103"/>
      <c r="K451" s="103"/>
      <c r="L451" s="102"/>
      <c r="Q451" s="94"/>
      <c r="R451" s="94"/>
      <c r="S451" s="94"/>
      <c r="T451" s="94"/>
      <c r="U451" s="94"/>
      <c r="V451" s="94"/>
      <c r="W451" s="94"/>
      <c r="X451" s="94"/>
    </row>
    <row r="452" ht="15.75" customHeight="1">
      <c r="F452" s="102"/>
      <c r="G452" s="103"/>
      <c r="K452" s="103"/>
      <c r="L452" s="102"/>
      <c r="Q452" s="94"/>
      <c r="R452" s="94"/>
      <c r="S452" s="94"/>
      <c r="T452" s="94"/>
      <c r="U452" s="94"/>
      <c r="V452" s="94"/>
      <c r="W452" s="94"/>
      <c r="X452" s="94"/>
    </row>
    <row r="453" ht="15.75" customHeight="1">
      <c r="F453" s="102"/>
      <c r="G453" s="103"/>
      <c r="K453" s="103"/>
      <c r="L453" s="102"/>
      <c r="Q453" s="94"/>
      <c r="R453" s="94"/>
      <c r="S453" s="94"/>
      <c r="T453" s="94"/>
      <c r="U453" s="94"/>
      <c r="V453" s="94"/>
      <c r="W453" s="94"/>
      <c r="X453" s="94"/>
    </row>
    <row r="454" ht="15.75" customHeight="1">
      <c r="F454" s="102"/>
      <c r="G454" s="103"/>
      <c r="K454" s="103"/>
      <c r="L454" s="102"/>
      <c r="Q454" s="94"/>
      <c r="R454" s="94"/>
      <c r="S454" s="94"/>
      <c r="T454" s="94"/>
      <c r="U454" s="94"/>
      <c r="V454" s="94"/>
      <c r="W454" s="94"/>
      <c r="X454" s="94"/>
    </row>
    <row r="455" ht="15.75" customHeight="1">
      <c r="F455" s="102"/>
      <c r="G455" s="103"/>
      <c r="K455" s="103"/>
      <c r="L455" s="102"/>
      <c r="Q455" s="94"/>
      <c r="R455" s="94"/>
      <c r="S455" s="94"/>
      <c r="T455" s="94"/>
      <c r="U455" s="94"/>
      <c r="V455" s="94"/>
      <c r="W455" s="94"/>
      <c r="X455" s="94"/>
    </row>
    <row r="456" ht="15.75" customHeight="1">
      <c r="F456" s="102"/>
      <c r="G456" s="103"/>
      <c r="K456" s="103"/>
      <c r="L456" s="102"/>
      <c r="Q456" s="94"/>
      <c r="R456" s="94"/>
      <c r="S456" s="94"/>
      <c r="T456" s="94"/>
      <c r="U456" s="94"/>
      <c r="V456" s="94"/>
      <c r="W456" s="94"/>
      <c r="X456" s="94"/>
    </row>
    <row r="457" ht="15.75" customHeight="1">
      <c r="F457" s="102"/>
      <c r="G457" s="103"/>
      <c r="K457" s="103"/>
      <c r="L457" s="102"/>
      <c r="Q457" s="94"/>
      <c r="R457" s="94"/>
      <c r="S457" s="94"/>
      <c r="T457" s="94"/>
      <c r="U457" s="94"/>
      <c r="V457" s="94"/>
      <c r="W457" s="94"/>
      <c r="X457" s="94"/>
    </row>
    <row r="458" ht="15.75" customHeight="1">
      <c r="F458" s="102"/>
      <c r="G458" s="103"/>
      <c r="K458" s="103"/>
      <c r="L458" s="102"/>
      <c r="Q458" s="94"/>
      <c r="R458" s="94"/>
      <c r="S458" s="94"/>
      <c r="T458" s="94"/>
      <c r="U458" s="94"/>
      <c r="V458" s="94"/>
      <c r="W458" s="94"/>
      <c r="X458" s="94"/>
    </row>
    <row r="459" ht="15.75" customHeight="1">
      <c r="F459" s="102"/>
      <c r="G459" s="103"/>
      <c r="K459" s="103"/>
      <c r="L459" s="102"/>
      <c r="Q459" s="94"/>
      <c r="R459" s="94"/>
      <c r="S459" s="94"/>
      <c r="T459" s="94"/>
      <c r="U459" s="94"/>
      <c r="V459" s="94"/>
      <c r="W459" s="94"/>
      <c r="X459" s="94"/>
    </row>
    <row r="460" ht="15.75" customHeight="1">
      <c r="F460" s="102"/>
      <c r="G460" s="103"/>
      <c r="K460" s="103"/>
      <c r="L460" s="102"/>
      <c r="Q460" s="94"/>
      <c r="R460" s="94"/>
      <c r="S460" s="94"/>
      <c r="T460" s="94"/>
      <c r="U460" s="94"/>
      <c r="V460" s="94"/>
      <c r="W460" s="94"/>
      <c r="X460" s="94"/>
    </row>
    <row r="461" ht="15.75" customHeight="1">
      <c r="F461" s="102"/>
      <c r="G461" s="103"/>
      <c r="K461" s="103"/>
      <c r="L461" s="102"/>
      <c r="Q461" s="94"/>
      <c r="R461" s="94"/>
      <c r="S461" s="94"/>
      <c r="T461" s="94"/>
      <c r="U461" s="94"/>
      <c r="V461" s="94"/>
      <c r="W461" s="94"/>
      <c r="X461" s="94"/>
    </row>
    <row r="462" ht="15.75" customHeight="1">
      <c r="F462" s="102"/>
      <c r="G462" s="103"/>
      <c r="K462" s="103"/>
      <c r="L462" s="102"/>
      <c r="Q462" s="94"/>
      <c r="R462" s="94"/>
      <c r="S462" s="94"/>
      <c r="T462" s="94"/>
      <c r="U462" s="94"/>
      <c r="V462" s="94"/>
      <c r="W462" s="94"/>
      <c r="X462" s="94"/>
    </row>
    <row r="463" ht="15.75" customHeight="1">
      <c r="F463" s="102"/>
      <c r="G463" s="103"/>
      <c r="K463" s="103"/>
      <c r="L463" s="102"/>
      <c r="Q463" s="94"/>
      <c r="R463" s="94"/>
      <c r="S463" s="94"/>
      <c r="T463" s="94"/>
      <c r="U463" s="94"/>
      <c r="V463" s="94"/>
      <c r="W463" s="94"/>
      <c r="X463" s="94"/>
    </row>
    <row r="464" ht="15.75" customHeight="1">
      <c r="F464" s="102"/>
      <c r="G464" s="103"/>
      <c r="K464" s="103"/>
      <c r="L464" s="102"/>
      <c r="Q464" s="94"/>
      <c r="R464" s="94"/>
      <c r="S464" s="94"/>
      <c r="T464" s="94"/>
      <c r="U464" s="94"/>
      <c r="V464" s="94"/>
      <c r="W464" s="94"/>
      <c r="X464" s="94"/>
    </row>
    <row r="465" ht="15.75" customHeight="1">
      <c r="F465" s="102"/>
      <c r="G465" s="103"/>
      <c r="K465" s="103"/>
      <c r="L465" s="102"/>
      <c r="Q465" s="94"/>
      <c r="R465" s="94"/>
      <c r="S465" s="94"/>
      <c r="T465" s="94"/>
      <c r="U465" s="94"/>
      <c r="V465" s="94"/>
      <c r="W465" s="94"/>
      <c r="X465" s="94"/>
    </row>
    <row r="466" ht="15.75" customHeight="1">
      <c r="F466" s="102"/>
      <c r="G466" s="103"/>
      <c r="K466" s="103"/>
      <c r="L466" s="102"/>
      <c r="Q466" s="94"/>
      <c r="R466" s="94"/>
      <c r="S466" s="94"/>
      <c r="T466" s="94"/>
      <c r="U466" s="94"/>
      <c r="V466" s="94"/>
      <c r="W466" s="94"/>
      <c r="X466" s="94"/>
    </row>
    <row r="467" ht="15.75" customHeight="1">
      <c r="F467" s="102"/>
      <c r="G467" s="103"/>
      <c r="K467" s="103"/>
      <c r="L467" s="102"/>
      <c r="Q467" s="94"/>
      <c r="R467" s="94"/>
      <c r="S467" s="94"/>
      <c r="T467" s="94"/>
      <c r="U467" s="94"/>
      <c r="V467" s="94"/>
      <c r="W467" s="94"/>
      <c r="X467" s="94"/>
    </row>
    <row r="468" ht="15.75" customHeight="1">
      <c r="F468" s="102"/>
      <c r="G468" s="103"/>
      <c r="K468" s="103"/>
      <c r="L468" s="102"/>
      <c r="Q468" s="94"/>
      <c r="R468" s="94"/>
      <c r="S468" s="94"/>
      <c r="T468" s="94"/>
      <c r="U468" s="94"/>
      <c r="V468" s="94"/>
      <c r="W468" s="94"/>
      <c r="X468" s="94"/>
    </row>
    <row r="469" ht="15.75" customHeight="1">
      <c r="F469" s="102"/>
      <c r="G469" s="103"/>
      <c r="K469" s="103"/>
      <c r="L469" s="102"/>
      <c r="Q469" s="94"/>
      <c r="R469" s="94"/>
      <c r="S469" s="94"/>
      <c r="T469" s="94"/>
      <c r="U469" s="94"/>
      <c r="V469" s="94"/>
      <c r="W469" s="94"/>
      <c r="X469" s="94"/>
    </row>
    <row r="470" ht="15.75" customHeight="1">
      <c r="F470" s="102"/>
      <c r="G470" s="103"/>
      <c r="K470" s="103"/>
      <c r="L470" s="102"/>
      <c r="Q470" s="94"/>
      <c r="R470" s="94"/>
      <c r="S470" s="94"/>
      <c r="T470" s="94"/>
      <c r="U470" s="94"/>
      <c r="V470" s="94"/>
      <c r="W470" s="94"/>
      <c r="X470" s="94"/>
    </row>
    <row r="471" ht="15.75" customHeight="1">
      <c r="F471" s="102"/>
      <c r="G471" s="103"/>
      <c r="K471" s="103"/>
      <c r="L471" s="102"/>
      <c r="Q471" s="94"/>
      <c r="R471" s="94"/>
      <c r="S471" s="94"/>
      <c r="T471" s="94"/>
      <c r="U471" s="94"/>
      <c r="V471" s="94"/>
      <c r="W471" s="94"/>
      <c r="X471" s="94"/>
    </row>
    <row r="472" ht="15.75" customHeight="1">
      <c r="F472" s="102"/>
      <c r="G472" s="103"/>
      <c r="K472" s="103"/>
      <c r="L472" s="102"/>
      <c r="Q472" s="94"/>
      <c r="R472" s="94"/>
      <c r="S472" s="94"/>
      <c r="T472" s="94"/>
      <c r="U472" s="94"/>
      <c r="V472" s="94"/>
      <c r="W472" s="94"/>
      <c r="X472" s="94"/>
    </row>
    <row r="473" ht="15.75" customHeight="1">
      <c r="F473" s="102"/>
      <c r="G473" s="103"/>
      <c r="K473" s="103"/>
      <c r="L473" s="102"/>
      <c r="Q473" s="94"/>
      <c r="R473" s="94"/>
      <c r="S473" s="94"/>
      <c r="T473" s="94"/>
      <c r="U473" s="94"/>
      <c r="V473" s="94"/>
      <c r="W473" s="94"/>
      <c r="X473" s="94"/>
    </row>
    <row r="474" ht="15.75" customHeight="1">
      <c r="F474" s="102"/>
      <c r="G474" s="103"/>
      <c r="K474" s="103"/>
      <c r="L474" s="102"/>
      <c r="Q474" s="94"/>
      <c r="R474" s="94"/>
      <c r="S474" s="94"/>
      <c r="T474" s="94"/>
      <c r="U474" s="94"/>
      <c r="V474" s="94"/>
      <c r="W474" s="94"/>
      <c r="X474" s="94"/>
    </row>
    <row r="475" ht="15.75" customHeight="1">
      <c r="F475" s="102"/>
      <c r="G475" s="103"/>
      <c r="K475" s="103"/>
      <c r="L475" s="102"/>
      <c r="Q475" s="94"/>
      <c r="R475" s="94"/>
      <c r="S475" s="94"/>
      <c r="T475" s="94"/>
      <c r="U475" s="94"/>
      <c r="V475" s="94"/>
      <c r="W475" s="94"/>
      <c r="X475" s="94"/>
    </row>
    <row r="476" ht="15.75" customHeight="1">
      <c r="F476" s="102"/>
      <c r="G476" s="103"/>
      <c r="K476" s="103"/>
      <c r="L476" s="102"/>
      <c r="Q476" s="94"/>
      <c r="R476" s="94"/>
      <c r="S476" s="94"/>
      <c r="T476" s="94"/>
      <c r="U476" s="94"/>
      <c r="V476" s="94"/>
      <c r="W476" s="94"/>
      <c r="X476" s="94"/>
    </row>
    <row r="477" ht="15.75" customHeight="1">
      <c r="F477" s="102"/>
      <c r="G477" s="103"/>
      <c r="K477" s="103"/>
      <c r="L477" s="102"/>
      <c r="Q477" s="94"/>
      <c r="R477" s="94"/>
      <c r="S477" s="94"/>
      <c r="T477" s="94"/>
      <c r="U477" s="94"/>
      <c r="V477" s="94"/>
      <c r="W477" s="94"/>
      <c r="X477" s="94"/>
    </row>
    <row r="478" ht="15.75" customHeight="1">
      <c r="F478" s="102"/>
      <c r="G478" s="103"/>
      <c r="K478" s="103"/>
      <c r="L478" s="102"/>
      <c r="Q478" s="94"/>
      <c r="R478" s="94"/>
      <c r="S478" s="94"/>
      <c r="T478" s="94"/>
      <c r="U478" s="94"/>
      <c r="V478" s="94"/>
      <c r="W478" s="94"/>
      <c r="X478" s="94"/>
    </row>
    <row r="479" ht="15.75" customHeight="1">
      <c r="F479" s="102"/>
      <c r="G479" s="103"/>
      <c r="K479" s="103"/>
      <c r="L479" s="102"/>
      <c r="Q479" s="94"/>
      <c r="R479" s="94"/>
      <c r="S479" s="94"/>
      <c r="T479" s="94"/>
      <c r="U479" s="94"/>
      <c r="V479" s="94"/>
      <c r="W479" s="94"/>
      <c r="X479" s="94"/>
    </row>
    <row r="480" ht="15.75" customHeight="1">
      <c r="F480" s="102"/>
      <c r="G480" s="103"/>
      <c r="K480" s="103"/>
      <c r="L480" s="102"/>
      <c r="Q480" s="94"/>
      <c r="R480" s="94"/>
      <c r="S480" s="94"/>
      <c r="T480" s="94"/>
      <c r="U480" s="94"/>
      <c r="V480" s="94"/>
      <c r="W480" s="94"/>
      <c r="X480" s="94"/>
    </row>
    <row r="481" ht="15.75" customHeight="1">
      <c r="F481" s="102"/>
      <c r="G481" s="103"/>
      <c r="K481" s="103"/>
      <c r="L481" s="102"/>
      <c r="Q481" s="94"/>
      <c r="R481" s="94"/>
      <c r="S481" s="94"/>
      <c r="T481" s="94"/>
      <c r="U481" s="94"/>
      <c r="V481" s="94"/>
      <c r="W481" s="94"/>
      <c r="X481" s="94"/>
    </row>
    <row r="482" ht="15.75" customHeight="1">
      <c r="F482" s="102"/>
      <c r="G482" s="103"/>
      <c r="K482" s="103"/>
      <c r="L482" s="102"/>
      <c r="Q482" s="94"/>
      <c r="R482" s="94"/>
      <c r="S482" s="94"/>
      <c r="T482" s="94"/>
      <c r="U482" s="94"/>
      <c r="V482" s="94"/>
      <c r="W482" s="94"/>
      <c r="X482" s="94"/>
    </row>
    <row r="483" ht="15.75" customHeight="1">
      <c r="F483" s="102"/>
      <c r="G483" s="103"/>
      <c r="K483" s="103"/>
      <c r="L483" s="102"/>
      <c r="Q483" s="94"/>
      <c r="R483" s="94"/>
      <c r="S483" s="94"/>
      <c r="T483" s="94"/>
      <c r="U483" s="94"/>
      <c r="V483" s="94"/>
      <c r="W483" s="94"/>
      <c r="X483" s="94"/>
    </row>
    <row r="484" ht="15.75" customHeight="1">
      <c r="F484" s="102"/>
      <c r="G484" s="103"/>
      <c r="K484" s="103"/>
      <c r="L484" s="102"/>
      <c r="Q484" s="94"/>
      <c r="R484" s="94"/>
      <c r="S484" s="94"/>
      <c r="T484" s="94"/>
      <c r="U484" s="94"/>
      <c r="V484" s="94"/>
      <c r="W484" s="94"/>
      <c r="X484" s="94"/>
    </row>
    <row r="485" ht="15.75" customHeight="1">
      <c r="F485" s="102"/>
      <c r="G485" s="103"/>
      <c r="K485" s="103"/>
      <c r="L485" s="102"/>
      <c r="Q485" s="94"/>
      <c r="R485" s="94"/>
      <c r="S485" s="94"/>
      <c r="T485" s="94"/>
      <c r="U485" s="94"/>
      <c r="V485" s="94"/>
      <c r="W485" s="94"/>
      <c r="X485" s="94"/>
    </row>
    <row r="486" ht="15.75" customHeight="1">
      <c r="F486" s="102"/>
      <c r="G486" s="103"/>
      <c r="K486" s="103"/>
      <c r="L486" s="102"/>
      <c r="Q486" s="94"/>
      <c r="R486" s="94"/>
      <c r="S486" s="94"/>
      <c r="T486" s="94"/>
      <c r="U486" s="94"/>
      <c r="V486" s="94"/>
      <c r="W486" s="94"/>
      <c r="X486" s="94"/>
    </row>
    <row r="487" ht="15.75" customHeight="1">
      <c r="F487" s="102"/>
      <c r="G487" s="103"/>
      <c r="K487" s="103"/>
      <c r="L487" s="102"/>
      <c r="Q487" s="94"/>
      <c r="R487" s="94"/>
      <c r="S487" s="94"/>
      <c r="T487" s="94"/>
      <c r="U487" s="94"/>
      <c r="V487" s="94"/>
      <c r="W487" s="94"/>
      <c r="X487" s="94"/>
    </row>
    <row r="488" ht="15.75" customHeight="1">
      <c r="F488" s="102"/>
      <c r="G488" s="103"/>
      <c r="K488" s="103"/>
      <c r="L488" s="102"/>
      <c r="Q488" s="94"/>
      <c r="R488" s="94"/>
      <c r="S488" s="94"/>
      <c r="T488" s="94"/>
      <c r="U488" s="94"/>
      <c r="V488" s="94"/>
      <c r="W488" s="94"/>
      <c r="X488" s="94"/>
    </row>
    <row r="489" ht="15.75" customHeight="1">
      <c r="F489" s="102"/>
      <c r="G489" s="103"/>
      <c r="K489" s="103"/>
      <c r="L489" s="102"/>
      <c r="Q489" s="94"/>
      <c r="R489" s="94"/>
      <c r="S489" s="94"/>
      <c r="T489" s="94"/>
      <c r="U489" s="94"/>
      <c r="V489" s="94"/>
      <c r="W489" s="94"/>
      <c r="X489" s="94"/>
    </row>
    <row r="490" ht="15.75" customHeight="1">
      <c r="F490" s="102"/>
      <c r="G490" s="103"/>
      <c r="K490" s="103"/>
      <c r="L490" s="102"/>
      <c r="Q490" s="94"/>
      <c r="R490" s="94"/>
      <c r="S490" s="94"/>
      <c r="T490" s="94"/>
      <c r="U490" s="94"/>
      <c r="V490" s="94"/>
      <c r="W490" s="94"/>
      <c r="X490" s="94"/>
    </row>
    <row r="491" ht="15.75" customHeight="1">
      <c r="F491" s="102"/>
      <c r="G491" s="103"/>
      <c r="K491" s="103"/>
      <c r="L491" s="102"/>
      <c r="Q491" s="94"/>
      <c r="R491" s="94"/>
      <c r="S491" s="94"/>
      <c r="T491" s="94"/>
      <c r="U491" s="94"/>
      <c r="V491" s="94"/>
      <c r="W491" s="94"/>
      <c r="X491" s="94"/>
    </row>
    <row r="492" ht="15.75" customHeight="1">
      <c r="F492" s="102"/>
      <c r="G492" s="103"/>
      <c r="K492" s="103"/>
      <c r="L492" s="102"/>
      <c r="Q492" s="94"/>
      <c r="R492" s="94"/>
      <c r="S492" s="94"/>
      <c r="T492" s="94"/>
      <c r="U492" s="94"/>
      <c r="V492" s="94"/>
      <c r="W492" s="94"/>
      <c r="X492" s="94"/>
    </row>
    <row r="493" ht="15.75" customHeight="1">
      <c r="F493" s="102"/>
      <c r="G493" s="103"/>
      <c r="K493" s="103"/>
      <c r="L493" s="102"/>
      <c r="Q493" s="94"/>
      <c r="R493" s="94"/>
      <c r="S493" s="94"/>
      <c r="T493" s="94"/>
      <c r="U493" s="94"/>
      <c r="V493" s="94"/>
      <c r="W493" s="94"/>
      <c r="X493" s="94"/>
    </row>
    <row r="494" ht="15.75" customHeight="1">
      <c r="F494" s="102"/>
      <c r="G494" s="103"/>
      <c r="K494" s="103"/>
      <c r="L494" s="102"/>
      <c r="Q494" s="94"/>
      <c r="R494" s="94"/>
      <c r="S494" s="94"/>
      <c r="T494" s="94"/>
      <c r="U494" s="94"/>
      <c r="V494" s="94"/>
      <c r="W494" s="94"/>
      <c r="X494" s="94"/>
    </row>
    <row r="495" ht="15.75" customHeight="1">
      <c r="F495" s="102"/>
      <c r="G495" s="103"/>
      <c r="K495" s="103"/>
      <c r="L495" s="102"/>
      <c r="Q495" s="94"/>
      <c r="R495" s="94"/>
      <c r="S495" s="94"/>
      <c r="T495" s="94"/>
      <c r="U495" s="94"/>
      <c r="V495" s="94"/>
      <c r="W495" s="94"/>
      <c r="X495" s="94"/>
    </row>
    <row r="496" ht="15.75" customHeight="1">
      <c r="F496" s="102"/>
      <c r="G496" s="103"/>
      <c r="K496" s="103"/>
      <c r="L496" s="102"/>
      <c r="Q496" s="94"/>
      <c r="R496" s="94"/>
      <c r="S496" s="94"/>
      <c r="T496" s="94"/>
      <c r="U496" s="94"/>
      <c r="V496" s="94"/>
      <c r="W496" s="94"/>
      <c r="X496" s="94"/>
    </row>
    <row r="497" ht="15.75" customHeight="1">
      <c r="F497" s="102"/>
      <c r="G497" s="103"/>
      <c r="K497" s="103"/>
      <c r="L497" s="102"/>
      <c r="Q497" s="94"/>
      <c r="R497" s="94"/>
      <c r="S497" s="94"/>
      <c r="T497" s="94"/>
      <c r="U497" s="94"/>
      <c r="V497" s="94"/>
      <c r="W497" s="94"/>
      <c r="X497" s="94"/>
    </row>
    <row r="498" ht="15.75" customHeight="1">
      <c r="F498" s="102"/>
      <c r="G498" s="103"/>
      <c r="K498" s="103"/>
      <c r="L498" s="102"/>
      <c r="Q498" s="94"/>
      <c r="R498" s="94"/>
      <c r="S498" s="94"/>
      <c r="T498" s="94"/>
      <c r="U498" s="94"/>
      <c r="V498" s="94"/>
      <c r="W498" s="94"/>
      <c r="X498" s="94"/>
    </row>
    <row r="499" ht="15.75" customHeight="1">
      <c r="F499" s="102"/>
      <c r="G499" s="103"/>
      <c r="K499" s="103"/>
      <c r="L499" s="102"/>
      <c r="Q499" s="94"/>
      <c r="R499" s="94"/>
      <c r="S499" s="94"/>
      <c r="T499" s="94"/>
      <c r="U499" s="94"/>
      <c r="V499" s="94"/>
      <c r="W499" s="94"/>
      <c r="X499" s="94"/>
    </row>
    <row r="500" ht="15.75" customHeight="1">
      <c r="F500" s="102"/>
      <c r="G500" s="103"/>
      <c r="K500" s="103"/>
      <c r="L500" s="102"/>
      <c r="Q500" s="94"/>
      <c r="R500" s="94"/>
      <c r="S500" s="94"/>
      <c r="T500" s="94"/>
      <c r="U500" s="94"/>
      <c r="V500" s="94"/>
      <c r="W500" s="94"/>
      <c r="X500" s="94"/>
    </row>
    <row r="501" ht="15.75" customHeight="1">
      <c r="F501" s="102"/>
      <c r="G501" s="103"/>
      <c r="K501" s="103"/>
      <c r="L501" s="102"/>
      <c r="Q501" s="94"/>
      <c r="R501" s="94"/>
      <c r="S501" s="94"/>
      <c r="T501" s="94"/>
      <c r="U501" s="94"/>
      <c r="V501" s="94"/>
      <c r="W501" s="94"/>
      <c r="X501" s="94"/>
    </row>
    <row r="502" ht="15.75" customHeight="1">
      <c r="F502" s="102"/>
      <c r="G502" s="103"/>
      <c r="K502" s="103"/>
      <c r="L502" s="102"/>
      <c r="Q502" s="94"/>
      <c r="R502" s="94"/>
      <c r="S502" s="94"/>
      <c r="T502" s="94"/>
      <c r="U502" s="94"/>
      <c r="V502" s="94"/>
      <c r="W502" s="94"/>
      <c r="X502" s="94"/>
    </row>
    <row r="503" ht="15.75" customHeight="1">
      <c r="F503" s="102"/>
      <c r="G503" s="103"/>
      <c r="K503" s="103"/>
      <c r="L503" s="102"/>
      <c r="Q503" s="94"/>
      <c r="R503" s="94"/>
      <c r="S503" s="94"/>
      <c r="T503" s="94"/>
      <c r="U503" s="94"/>
      <c r="V503" s="94"/>
      <c r="W503" s="94"/>
      <c r="X503" s="94"/>
    </row>
    <row r="504" ht="15.75" customHeight="1">
      <c r="F504" s="102"/>
      <c r="G504" s="103"/>
      <c r="K504" s="103"/>
      <c r="L504" s="102"/>
      <c r="Q504" s="94"/>
      <c r="R504" s="94"/>
      <c r="S504" s="94"/>
      <c r="T504" s="94"/>
      <c r="U504" s="94"/>
      <c r="V504" s="94"/>
      <c r="W504" s="94"/>
      <c r="X504" s="94"/>
    </row>
    <row r="505" ht="15.75" customHeight="1">
      <c r="F505" s="102"/>
      <c r="G505" s="103"/>
      <c r="K505" s="103"/>
      <c r="L505" s="102"/>
      <c r="Q505" s="94"/>
      <c r="R505" s="94"/>
      <c r="S505" s="94"/>
      <c r="T505" s="94"/>
      <c r="U505" s="94"/>
      <c r="V505" s="94"/>
      <c r="W505" s="94"/>
      <c r="X505" s="94"/>
    </row>
    <row r="506" ht="15.75" customHeight="1">
      <c r="F506" s="102"/>
      <c r="G506" s="103"/>
      <c r="K506" s="103"/>
      <c r="L506" s="102"/>
      <c r="Q506" s="94"/>
      <c r="R506" s="94"/>
      <c r="S506" s="94"/>
      <c r="T506" s="94"/>
      <c r="U506" s="94"/>
      <c r="V506" s="94"/>
      <c r="W506" s="94"/>
      <c r="X506" s="94"/>
    </row>
    <row r="507" ht="15.75" customHeight="1">
      <c r="F507" s="102"/>
      <c r="G507" s="103"/>
      <c r="K507" s="103"/>
      <c r="L507" s="102"/>
      <c r="Q507" s="94"/>
      <c r="R507" s="94"/>
      <c r="S507" s="94"/>
      <c r="T507" s="94"/>
      <c r="U507" s="94"/>
      <c r="V507" s="94"/>
      <c r="W507" s="94"/>
      <c r="X507" s="94"/>
    </row>
    <row r="508" ht="15.75" customHeight="1">
      <c r="F508" s="102"/>
      <c r="G508" s="103"/>
      <c r="K508" s="103"/>
      <c r="L508" s="102"/>
      <c r="Q508" s="94"/>
      <c r="R508" s="94"/>
      <c r="S508" s="94"/>
      <c r="T508" s="94"/>
      <c r="U508" s="94"/>
      <c r="V508" s="94"/>
      <c r="W508" s="94"/>
      <c r="X508" s="94"/>
    </row>
    <row r="509" ht="15.75" customHeight="1">
      <c r="F509" s="102"/>
      <c r="G509" s="103"/>
      <c r="K509" s="103"/>
      <c r="L509" s="102"/>
      <c r="Q509" s="94"/>
      <c r="R509" s="94"/>
      <c r="S509" s="94"/>
      <c r="T509" s="94"/>
      <c r="U509" s="94"/>
      <c r="V509" s="94"/>
      <c r="W509" s="94"/>
      <c r="X509" s="94"/>
    </row>
    <row r="510" ht="15.75" customHeight="1">
      <c r="F510" s="102"/>
      <c r="G510" s="103"/>
      <c r="K510" s="103"/>
      <c r="L510" s="102"/>
      <c r="Q510" s="94"/>
      <c r="R510" s="94"/>
      <c r="S510" s="94"/>
      <c r="T510" s="94"/>
      <c r="U510" s="94"/>
      <c r="V510" s="94"/>
      <c r="W510" s="94"/>
      <c r="X510" s="94"/>
    </row>
    <row r="511" ht="15.75" customHeight="1">
      <c r="F511" s="102"/>
      <c r="G511" s="103"/>
      <c r="K511" s="103"/>
      <c r="L511" s="102"/>
      <c r="Q511" s="94"/>
      <c r="R511" s="94"/>
      <c r="S511" s="94"/>
      <c r="T511" s="94"/>
      <c r="U511" s="94"/>
      <c r="V511" s="94"/>
      <c r="W511" s="94"/>
      <c r="X511" s="94"/>
    </row>
    <row r="512" ht="15.75" customHeight="1">
      <c r="F512" s="102"/>
      <c r="G512" s="103"/>
      <c r="K512" s="103"/>
      <c r="L512" s="102"/>
      <c r="Q512" s="94"/>
      <c r="R512" s="94"/>
      <c r="S512" s="94"/>
      <c r="T512" s="94"/>
      <c r="U512" s="94"/>
      <c r="V512" s="94"/>
      <c r="W512" s="94"/>
      <c r="X512" s="94"/>
    </row>
    <row r="513" ht="15.75" customHeight="1">
      <c r="F513" s="102"/>
      <c r="G513" s="103"/>
      <c r="K513" s="103"/>
      <c r="L513" s="102"/>
      <c r="Q513" s="94"/>
      <c r="R513" s="94"/>
      <c r="S513" s="94"/>
      <c r="T513" s="94"/>
      <c r="U513" s="94"/>
      <c r="V513" s="94"/>
      <c r="W513" s="94"/>
      <c r="X513" s="94"/>
    </row>
    <row r="514" ht="15.75" customHeight="1">
      <c r="F514" s="102"/>
      <c r="G514" s="103"/>
      <c r="K514" s="103"/>
      <c r="L514" s="102"/>
      <c r="Q514" s="94"/>
      <c r="R514" s="94"/>
      <c r="S514" s="94"/>
      <c r="T514" s="94"/>
      <c r="U514" s="94"/>
      <c r="V514" s="94"/>
      <c r="W514" s="94"/>
      <c r="X514" s="94"/>
    </row>
    <row r="515" ht="15.75" customHeight="1">
      <c r="F515" s="102"/>
      <c r="G515" s="103"/>
      <c r="K515" s="103"/>
      <c r="L515" s="102"/>
      <c r="Q515" s="94"/>
      <c r="R515" s="94"/>
      <c r="S515" s="94"/>
      <c r="T515" s="94"/>
      <c r="U515" s="94"/>
      <c r="V515" s="94"/>
      <c r="W515" s="94"/>
      <c r="X515" s="94"/>
    </row>
    <row r="516" ht="15.75" customHeight="1">
      <c r="F516" s="102"/>
      <c r="G516" s="103"/>
      <c r="K516" s="103"/>
      <c r="L516" s="102"/>
      <c r="Q516" s="94"/>
      <c r="R516" s="94"/>
      <c r="S516" s="94"/>
      <c r="T516" s="94"/>
      <c r="U516" s="94"/>
      <c r="V516" s="94"/>
      <c r="W516" s="94"/>
      <c r="X516" s="94"/>
    </row>
    <row r="517" ht="15.75" customHeight="1">
      <c r="F517" s="102"/>
      <c r="G517" s="103"/>
      <c r="K517" s="103"/>
      <c r="L517" s="102"/>
      <c r="Q517" s="94"/>
      <c r="R517" s="94"/>
      <c r="S517" s="94"/>
      <c r="T517" s="94"/>
      <c r="U517" s="94"/>
      <c r="V517" s="94"/>
      <c r="W517" s="94"/>
      <c r="X517" s="94"/>
    </row>
    <row r="518" ht="15.75" customHeight="1">
      <c r="F518" s="102"/>
      <c r="G518" s="103"/>
      <c r="K518" s="103"/>
      <c r="L518" s="102"/>
      <c r="Q518" s="94"/>
      <c r="R518" s="94"/>
      <c r="S518" s="94"/>
      <c r="T518" s="94"/>
      <c r="U518" s="94"/>
      <c r="V518" s="94"/>
      <c r="W518" s="94"/>
      <c r="X518" s="94"/>
    </row>
    <row r="519" ht="15.75" customHeight="1">
      <c r="F519" s="102"/>
      <c r="G519" s="103"/>
      <c r="K519" s="103"/>
      <c r="L519" s="102"/>
      <c r="Q519" s="94"/>
      <c r="R519" s="94"/>
      <c r="S519" s="94"/>
      <c r="T519" s="94"/>
      <c r="U519" s="94"/>
      <c r="V519" s="94"/>
      <c r="W519" s="94"/>
      <c r="X519" s="94"/>
    </row>
    <row r="520" ht="15.75" customHeight="1">
      <c r="F520" s="102"/>
      <c r="G520" s="103"/>
      <c r="K520" s="103"/>
      <c r="L520" s="102"/>
      <c r="Q520" s="94"/>
      <c r="R520" s="94"/>
      <c r="S520" s="94"/>
      <c r="T520" s="94"/>
      <c r="U520" s="94"/>
      <c r="V520" s="94"/>
      <c r="W520" s="94"/>
      <c r="X520" s="94"/>
    </row>
    <row r="521" ht="15.75" customHeight="1">
      <c r="F521" s="102"/>
      <c r="G521" s="103"/>
      <c r="K521" s="103"/>
      <c r="L521" s="102"/>
      <c r="Q521" s="94"/>
      <c r="R521" s="94"/>
      <c r="S521" s="94"/>
      <c r="T521" s="94"/>
      <c r="U521" s="94"/>
      <c r="V521" s="94"/>
      <c r="W521" s="94"/>
      <c r="X521" s="94"/>
    </row>
    <row r="522" ht="15.75" customHeight="1">
      <c r="F522" s="102"/>
      <c r="G522" s="103"/>
      <c r="K522" s="103"/>
      <c r="L522" s="102"/>
      <c r="Q522" s="94"/>
      <c r="R522" s="94"/>
      <c r="S522" s="94"/>
      <c r="T522" s="94"/>
      <c r="U522" s="94"/>
      <c r="V522" s="94"/>
      <c r="W522" s="94"/>
      <c r="X522" s="94"/>
    </row>
    <row r="523" ht="15.75" customHeight="1">
      <c r="F523" s="102"/>
      <c r="G523" s="103"/>
      <c r="K523" s="103"/>
      <c r="L523" s="102"/>
      <c r="Q523" s="94"/>
      <c r="R523" s="94"/>
      <c r="S523" s="94"/>
      <c r="T523" s="94"/>
      <c r="U523" s="94"/>
      <c r="V523" s="94"/>
      <c r="W523" s="94"/>
      <c r="X523" s="94"/>
    </row>
    <row r="524" ht="15.75" customHeight="1">
      <c r="F524" s="102"/>
      <c r="G524" s="103"/>
      <c r="K524" s="103"/>
      <c r="L524" s="102"/>
      <c r="Q524" s="94"/>
      <c r="R524" s="94"/>
      <c r="S524" s="94"/>
      <c r="T524" s="94"/>
      <c r="U524" s="94"/>
      <c r="V524" s="94"/>
      <c r="W524" s="94"/>
      <c r="X524" s="94"/>
    </row>
    <row r="525" ht="15.75" customHeight="1">
      <c r="F525" s="102"/>
      <c r="G525" s="103"/>
      <c r="K525" s="103"/>
      <c r="L525" s="102"/>
      <c r="Q525" s="94"/>
      <c r="R525" s="94"/>
      <c r="S525" s="94"/>
      <c r="T525" s="94"/>
      <c r="U525" s="94"/>
      <c r="V525" s="94"/>
      <c r="W525" s="94"/>
      <c r="X525" s="94"/>
    </row>
    <row r="526" ht="15.75" customHeight="1">
      <c r="F526" s="102"/>
      <c r="G526" s="103"/>
      <c r="K526" s="103"/>
      <c r="L526" s="102"/>
      <c r="Q526" s="94"/>
      <c r="R526" s="94"/>
      <c r="S526" s="94"/>
      <c r="T526" s="94"/>
      <c r="U526" s="94"/>
      <c r="V526" s="94"/>
      <c r="W526" s="94"/>
      <c r="X526" s="94"/>
    </row>
    <row r="527" ht="15.75" customHeight="1">
      <c r="F527" s="102"/>
      <c r="G527" s="103"/>
      <c r="K527" s="103"/>
      <c r="L527" s="102"/>
      <c r="Q527" s="94"/>
      <c r="R527" s="94"/>
      <c r="S527" s="94"/>
      <c r="T527" s="94"/>
      <c r="U527" s="94"/>
      <c r="V527" s="94"/>
      <c r="W527" s="94"/>
      <c r="X527" s="94"/>
    </row>
    <row r="528" ht="15.75" customHeight="1">
      <c r="F528" s="102"/>
      <c r="G528" s="103"/>
      <c r="K528" s="103"/>
      <c r="L528" s="102"/>
      <c r="Q528" s="94"/>
      <c r="R528" s="94"/>
      <c r="S528" s="94"/>
      <c r="T528" s="94"/>
      <c r="U528" s="94"/>
      <c r="V528" s="94"/>
      <c r="W528" s="94"/>
      <c r="X528" s="94"/>
    </row>
    <row r="529" ht="15.75" customHeight="1">
      <c r="F529" s="102"/>
      <c r="G529" s="103"/>
      <c r="K529" s="103"/>
      <c r="L529" s="102"/>
      <c r="Q529" s="94"/>
      <c r="R529" s="94"/>
      <c r="S529" s="94"/>
      <c r="T529" s="94"/>
      <c r="U529" s="94"/>
      <c r="V529" s="94"/>
      <c r="W529" s="94"/>
      <c r="X529" s="94"/>
    </row>
    <row r="530" ht="15.75" customHeight="1">
      <c r="F530" s="102"/>
      <c r="G530" s="103"/>
      <c r="K530" s="103"/>
      <c r="L530" s="102"/>
      <c r="Q530" s="94"/>
      <c r="R530" s="94"/>
      <c r="S530" s="94"/>
      <c r="T530" s="94"/>
      <c r="U530" s="94"/>
      <c r="V530" s="94"/>
      <c r="W530" s="94"/>
      <c r="X530" s="94"/>
    </row>
    <row r="531" ht="15.75" customHeight="1">
      <c r="F531" s="102"/>
      <c r="G531" s="103"/>
      <c r="K531" s="103"/>
      <c r="L531" s="102"/>
      <c r="Q531" s="94"/>
      <c r="R531" s="94"/>
      <c r="S531" s="94"/>
      <c r="T531" s="94"/>
      <c r="U531" s="94"/>
      <c r="V531" s="94"/>
      <c r="W531" s="94"/>
      <c r="X531" s="94"/>
    </row>
    <row r="532" ht="15.75" customHeight="1">
      <c r="F532" s="102"/>
      <c r="G532" s="103"/>
      <c r="K532" s="103"/>
      <c r="L532" s="102"/>
      <c r="Q532" s="94"/>
      <c r="R532" s="94"/>
      <c r="S532" s="94"/>
      <c r="T532" s="94"/>
      <c r="U532" s="94"/>
      <c r="V532" s="94"/>
      <c r="W532" s="94"/>
      <c r="X532" s="94"/>
    </row>
    <row r="533" ht="15.75" customHeight="1">
      <c r="F533" s="102"/>
      <c r="G533" s="103"/>
      <c r="K533" s="103"/>
      <c r="L533" s="102"/>
      <c r="Q533" s="94"/>
      <c r="R533" s="94"/>
      <c r="S533" s="94"/>
      <c r="T533" s="94"/>
      <c r="U533" s="94"/>
      <c r="V533" s="94"/>
      <c r="W533" s="94"/>
      <c r="X533" s="94"/>
    </row>
    <row r="534" ht="15.75" customHeight="1">
      <c r="F534" s="102"/>
      <c r="G534" s="103"/>
      <c r="K534" s="103"/>
      <c r="L534" s="102"/>
      <c r="Q534" s="94"/>
      <c r="R534" s="94"/>
      <c r="S534" s="94"/>
      <c r="T534" s="94"/>
      <c r="U534" s="94"/>
      <c r="V534" s="94"/>
      <c r="W534" s="94"/>
      <c r="X534" s="94"/>
    </row>
    <row r="535" ht="15.75" customHeight="1">
      <c r="F535" s="102"/>
      <c r="G535" s="103"/>
      <c r="K535" s="103"/>
      <c r="L535" s="102"/>
      <c r="Q535" s="94"/>
      <c r="R535" s="94"/>
      <c r="S535" s="94"/>
      <c r="T535" s="94"/>
      <c r="U535" s="94"/>
      <c r="V535" s="94"/>
      <c r="W535" s="94"/>
      <c r="X535" s="94"/>
    </row>
    <row r="536" ht="15.75" customHeight="1">
      <c r="F536" s="102"/>
      <c r="G536" s="103"/>
      <c r="K536" s="103"/>
      <c r="L536" s="102"/>
      <c r="Q536" s="94"/>
      <c r="R536" s="94"/>
      <c r="S536" s="94"/>
      <c r="T536" s="94"/>
      <c r="U536" s="94"/>
      <c r="V536" s="94"/>
      <c r="W536" s="94"/>
      <c r="X536" s="94"/>
    </row>
    <row r="537" ht="15.75" customHeight="1">
      <c r="F537" s="102"/>
      <c r="G537" s="103"/>
      <c r="K537" s="103"/>
      <c r="L537" s="102"/>
      <c r="Q537" s="94"/>
      <c r="R537" s="94"/>
      <c r="S537" s="94"/>
      <c r="T537" s="94"/>
      <c r="U537" s="94"/>
      <c r="V537" s="94"/>
      <c r="W537" s="94"/>
      <c r="X537" s="94"/>
    </row>
    <row r="538" ht="15.75" customHeight="1">
      <c r="F538" s="102"/>
      <c r="G538" s="103"/>
      <c r="K538" s="103"/>
      <c r="L538" s="102"/>
      <c r="Q538" s="94"/>
      <c r="R538" s="94"/>
      <c r="S538" s="94"/>
      <c r="T538" s="94"/>
      <c r="U538" s="94"/>
      <c r="V538" s="94"/>
      <c r="W538" s="94"/>
      <c r="X538" s="94"/>
    </row>
    <row r="539" ht="15.75" customHeight="1">
      <c r="F539" s="102"/>
      <c r="G539" s="103"/>
      <c r="K539" s="103"/>
      <c r="L539" s="102"/>
      <c r="Q539" s="94"/>
      <c r="R539" s="94"/>
      <c r="S539" s="94"/>
      <c r="T539" s="94"/>
      <c r="U539" s="94"/>
      <c r="V539" s="94"/>
      <c r="W539" s="94"/>
      <c r="X539" s="94"/>
    </row>
    <row r="540" ht="15.75" customHeight="1">
      <c r="F540" s="102"/>
      <c r="G540" s="103"/>
      <c r="K540" s="103"/>
      <c r="L540" s="102"/>
      <c r="Q540" s="94"/>
      <c r="R540" s="94"/>
      <c r="S540" s="94"/>
      <c r="T540" s="94"/>
      <c r="U540" s="94"/>
      <c r="V540" s="94"/>
      <c r="W540" s="94"/>
      <c r="X540" s="94"/>
    </row>
    <row r="541" ht="15.75" customHeight="1">
      <c r="F541" s="102"/>
      <c r="G541" s="103"/>
      <c r="K541" s="103"/>
      <c r="L541" s="102"/>
      <c r="Q541" s="94"/>
      <c r="R541" s="94"/>
      <c r="S541" s="94"/>
      <c r="T541" s="94"/>
      <c r="U541" s="94"/>
      <c r="V541" s="94"/>
      <c r="W541" s="94"/>
      <c r="X541" s="94"/>
    </row>
    <row r="542" ht="15.75" customHeight="1">
      <c r="F542" s="102"/>
      <c r="G542" s="103"/>
      <c r="K542" s="103"/>
      <c r="L542" s="102"/>
      <c r="Q542" s="94"/>
      <c r="R542" s="94"/>
      <c r="S542" s="94"/>
      <c r="T542" s="94"/>
      <c r="U542" s="94"/>
      <c r="V542" s="94"/>
      <c r="W542" s="94"/>
      <c r="X542" s="94"/>
    </row>
    <row r="543" ht="15.75" customHeight="1">
      <c r="F543" s="102"/>
      <c r="G543" s="103"/>
      <c r="K543" s="103"/>
      <c r="L543" s="102"/>
      <c r="Q543" s="94"/>
      <c r="R543" s="94"/>
      <c r="S543" s="94"/>
      <c r="T543" s="94"/>
      <c r="U543" s="94"/>
      <c r="V543" s="94"/>
      <c r="W543" s="94"/>
      <c r="X543" s="94"/>
    </row>
    <row r="544" ht="15.75" customHeight="1">
      <c r="F544" s="102"/>
      <c r="G544" s="103"/>
      <c r="K544" s="103"/>
      <c r="L544" s="102"/>
      <c r="Q544" s="94"/>
      <c r="R544" s="94"/>
      <c r="S544" s="94"/>
      <c r="T544" s="94"/>
      <c r="U544" s="94"/>
      <c r="V544" s="94"/>
      <c r="W544" s="94"/>
      <c r="X544" s="94"/>
    </row>
    <row r="545" ht="15.75" customHeight="1">
      <c r="F545" s="102"/>
      <c r="G545" s="103"/>
      <c r="K545" s="103"/>
      <c r="L545" s="102"/>
      <c r="Q545" s="94"/>
      <c r="R545" s="94"/>
      <c r="S545" s="94"/>
      <c r="T545" s="94"/>
      <c r="U545" s="94"/>
      <c r="V545" s="94"/>
      <c r="W545" s="94"/>
      <c r="X545" s="94"/>
    </row>
    <row r="546" ht="15.75" customHeight="1">
      <c r="F546" s="102"/>
      <c r="G546" s="103"/>
      <c r="K546" s="103"/>
      <c r="L546" s="102"/>
      <c r="Q546" s="94"/>
      <c r="R546" s="94"/>
      <c r="S546" s="94"/>
      <c r="T546" s="94"/>
      <c r="U546" s="94"/>
      <c r="V546" s="94"/>
      <c r="W546" s="94"/>
      <c r="X546" s="94"/>
    </row>
    <row r="547" ht="15.75" customHeight="1">
      <c r="F547" s="102"/>
      <c r="G547" s="103"/>
      <c r="K547" s="103"/>
      <c r="L547" s="102"/>
      <c r="Q547" s="94"/>
      <c r="R547" s="94"/>
      <c r="S547" s="94"/>
      <c r="T547" s="94"/>
      <c r="U547" s="94"/>
      <c r="V547" s="94"/>
      <c r="W547" s="94"/>
      <c r="X547" s="94"/>
    </row>
    <row r="548" ht="15.75" customHeight="1">
      <c r="F548" s="102"/>
      <c r="G548" s="103"/>
      <c r="K548" s="103"/>
      <c r="L548" s="102"/>
      <c r="Q548" s="94"/>
      <c r="R548" s="94"/>
      <c r="S548" s="94"/>
      <c r="T548" s="94"/>
      <c r="U548" s="94"/>
      <c r="V548" s="94"/>
      <c r="W548" s="94"/>
      <c r="X548" s="94"/>
    </row>
    <row r="549" ht="15.75" customHeight="1">
      <c r="F549" s="102"/>
      <c r="G549" s="103"/>
      <c r="K549" s="103"/>
      <c r="L549" s="102"/>
      <c r="Q549" s="94"/>
      <c r="R549" s="94"/>
      <c r="S549" s="94"/>
      <c r="T549" s="94"/>
      <c r="U549" s="94"/>
      <c r="V549" s="94"/>
      <c r="W549" s="94"/>
      <c r="X549" s="94"/>
    </row>
    <row r="550" ht="15.75" customHeight="1">
      <c r="F550" s="102"/>
      <c r="G550" s="103"/>
      <c r="K550" s="103"/>
      <c r="L550" s="102"/>
      <c r="Q550" s="94"/>
      <c r="R550" s="94"/>
      <c r="S550" s="94"/>
      <c r="T550" s="94"/>
      <c r="U550" s="94"/>
      <c r="V550" s="94"/>
      <c r="W550" s="94"/>
      <c r="X550" s="94"/>
    </row>
    <row r="551" ht="15.75" customHeight="1">
      <c r="F551" s="102"/>
      <c r="G551" s="103"/>
      <c r="K551" s="103"/>
      <c r="L551" s="102"/>
      <c r="Q551" s="94"/>
      <c r="R551" s="94"/>
      <c r="S551" s="94"/>
      <c r="T551" s="94"/>
      <c r="U551" s="94"/>
      <c r="V551" s="94"/>
      <c r="W551" s="94"/>
      <c r="X551" s="94"/>
    </row>
    <row r="552" ht="15.75" customHeight="1">
      <c r="F552" s="102"/>
      <c r="G552" s="103"/>
      <c r="K552" s="103"/>
      <c r="L552" s="102"/>
      <c r="Q552" s="94"/>
      <c r="R552" s="94"/>
      <c r="S552" s="94"/>
      <c r="T552" s="94"/>
      <c r="U552" s="94"/>
      <c r="V552" s="94"/>
      <c r="W552" s="94"/>
      <c r="X552" s="94"/>
    </row>
    <row r="553" ht="15.75" customHeight="1">
      <c r="F553" s="102"/>
      <c r="G553" s="103"/>
      <c r="K553" s="103"/>
      <c r="L553" s="102"/>
      <c r="Q553" s="94"/>
      <c r="R553" s="94"/>
      <c r="S553" s="94"/>
      <c r="T553" s="94"/>
      <c r="U553" s="94"/>
      <c r="V553" s="94"/>
      <c r="W553" s="94"/>
      <c r="X553" s="94"/>
    </row>
    <row r="554" ht="15.75" customHeight="1">
      <c r="F554" s="102"/>
      <c r="G554" s="103"/>
      <c r="K554" s="103"/>
      <c r="L554" s="102"/>
      <c r="Q554" s="94"/>
      <c r="R554" s="94"/>
      <c r="S554" s="94"/>
      <c r="T554" s="94"/>
      <c r="U554" s="94"/>
      <c r="V554" s="94"/>
      <c r="W554" s="94"/>
      <c r="X554" s="94"/>
    </row>
    <row r="555" ht="15.75" customHeight="1">
      <c r="F555" s="102"/>
      <c r="G555" s="103"/>
      <c r="K555" s="103"/>
      <c r="L555" s="102"/>
      <c r="Q555" s="94"/>
      <c r="R555" s="94"/>
      <c r="S555" s="94"/>
      <c r="T555" s="94"/>
      <c r="U555" s="94"/>
      <c r="V555" s="94"/>
      <c r="W555" s="94"/>
      <c r="X555" s="94"/>
    </row>
    <row r="556" ht="15.75" customHeight="1">
      <c r="F556" s="102"/>
      <c r="G556" s="103"/>
      <c r="K556" s="103"/>
      <c r="L556" s="102"/>
      <c r="Q556" s="94"/>
      <c r="R556" s="94"/>
      <c r="S556" s="94"/>
      <c r="T556" s="94"/>
      <c r="U556" s="94"/>
      <c r="V556" s="94"/>
      <c r="W556" s="94"/>
      <c r="X556" s="94"/>
    </row>
    <row r="557" ht="15.75" customHeight="1">
      <c r="F557" s="102"/>
      <c r="G557" s="103"/>
      <c r="K557" s="103"/>
      <c r="L557" s="102"/>
      <c r="Q557" s="94"/>
      <c r="R557" s="94"/>
      <c r="S557" s="94"/>
      <c r="T557" s="94"/>
      <c r="U557" s="94"/>
      <c r="V557" s="94"/>
      <c r="W557" s="94"/>
      <c r="X557" s="94"/>
    </row>
    <row r="558" ht="15.75" customHeight="1">
      <c r="F558" s="102"/>
      <c r="G558" s="103"/>
      <c r="K558" s="103"/>
      <c r="L558" s="102"/>
      <c r="Q558" s="94"/>
      <c r="R558" s="94"/>
      <c r="S558" s="94"/>
      <c r="T558" s="94"/>
      <c r="U558" s="94"/>
      <c r="V558" s="94"/>
      <c r="W558" s="94"/>
      <c r="X558" s="94"/>
    </row>
    <row r="559" ht="15.75" customHeight="1">
      <c r="F559" s="102"/>
      <c r="G559" s="103"/>
      <c r="K559" s="103"/>
      <c r="L559" s="102"/>
      <c r="Q559" s="94"/>
      <c r="R559" s="94"/>
      <c r="S559" s="94"/>
      <c r="T559" s="94"/>
      <c r="U559" s="94"/>
      <c r="V559" s="94"/>
      <c r="W559" s="94"/>
      <c r="X559" s="94"/>
    </row>
    <row r="560" ht="15.75" customHeight="1">
      <c r="F560" s="102"/>
      <c r="G560" s="103"/>
      <c r="K560" s="103"/>
      <c r="L560" s="102"/>
      <c r="Q560" s="94"/>
      <c r="R560" s="94"/>
      <c r="S560" s="94"/>
      <c r="T560" s="94"/>
      <c r="U560" s="94"/>
      <c r="V560" s="94"/>
      <c r="W560" s="94"/>
      <c r="X560" s="94"/>
    </row>
    <row r="561" ht="15.75" customHeight="1">
      <c r="F561" s="102"/>
      <c r="G561" s="103"/>
      <c r="K561" s="103"/>
      <c r="L561" s="102"/>
      <c r="Q561" s="94"/>
      <c r="R561" s="94"/>
      <c r="S561" s="94"/>
      <c r="T561" s="94"/>
      <c r="U561" s="94"/>
      <c r="V561" s="94"/>
      <c r="W561" s="94"/>
      <c r="X561" s="94"/>
    </row>
    <row r="562" ht="15.75" customHeight="1">
      <c r="F562" s="102"/>
      <c r="G562" s="103"/>
      <c r="K562" s="103"/>
      <c r="L562" s="102"/>
      <c r="Q562" s="94"/>
      <c r="R562" s="94"/>
      <c r="S562" s="94"/>
      <c r="T562" s="94"/>
      <c r="U562" s="94"/>
      <c r="V562" s="94"/>
      <c r="W562" s="94"/>
      <c r="X562" s="94"/>
    </row>
    <row r="563" ht="15.75" customHeight="1">
      <c r="F563" s="102"/>
      <c r="G563" s="103"/>
      <c r="K563" s="103"/>
      <c r="L563" s="102"/>
      <c r="Q563" s="94"/>
      <c r="R563" s="94"/>
      <c r="S563" s="94"/>
      <c r="T563" s="94"/>
      <c r="U563" s="94"/>
      <c r="V563" s="94"/>
      <c r="W563" s="94"/>
      <c r="X563" s="94"/>
    </row>
    <row r="564" ht="15.75" customHeight="1">
      <c r="F564" s="102"/>
      <c r="G564" s="103"/>
      <c r="K564" s="103"/>
      <c r="L564" s="102"/>
      <c r="Q564" s="94"/>
      <c r="R564" s="94"/>
      <c r="S564" s="94"/>
      <c r="T564" s="94"/>
      <c r="U564" s="94"/>
      <c r="V564" s="94"/>
      <c r="W564" s="94"/>
      <c r="X564" s="94"/>
    </row>
    <row r="565" ht="15.75" customHeight="1">
      <c r="F565" s="102"/>
      <c r="G565" s="103"/>
      <c r="K565" s="103"/>
      <c r="L565" s="102"/>
      <c r="Q565" s="94"/>
      <c r="R565" s="94"/>
      <c r="S565" s="94"/>
      <c r="T565" s="94"/>
      <c r="U565" s="94"/>
      <c r="V565" s="94"/>
      <c r="W565" s="94"/>
      <c r="X565" s="94"/>
    </row>
    <row r="566" ht="15.75" customHeight="1">
      <c r="F566" s="102"/>
      <c r="G566" s="103"/>
      <c r="K566" s="103"/>
      <c r="L566" s="102"/>
      <c r="Q566" s="94"/>
      <c r="R566" s="94"/>
      <c r="S566" s="94"/>
      <c r="T566" s="94"/>
      <c r="U566" s="94"/>
      <c r="V566" s="94"/>
      <c r="W566" s="94"/>
      <c r="X566" s="94"/>
    </row>
    <row r="567" ht="15.75" customHeight="1">
      <c r="F567" s="102"/>
      <c r="G567" s="103"/>
      <c r="K567" s="103"/>
      <c r="L567" s="102"/>
      <c r="Q567" s="94"/>
      <c r="R567" s="94"/>
      <c r="S567" s="94"/>
      <c r="T567" s="94"/>
      <c r="U567" s="94"/>
      <c r="V567" s="94"/>
      <c r="W567" s="94"/>
      <c r="X567" s="94"/>
    </row>
    <row r="568" ht="15.75" customHeight="1">
      <c r="F568" s="102"/>
      <c r="G568" s="103"/>
      <c r="K568" s="103"/>
      <c r="L568" s="102"/>
      <c r="Q568" s="94"/>
      <c r="R568" s="94"/>
      <c r="S568" s="94"/>
      <c r="T568" s="94"/>
      <c r="U568" s="94"/>
      <c r="V568" s="94"/>
      <c r="W568" s="94"/>
      <c r="X568" s="94"/>
    </row>
    <row r="569" ht="15.75" customHeight="1">
      <c r="F569" s="102"/>
      <c r="G569" s="103"/>
      <c r="K569" s="103"/>
      <c r="L569" s="102"/>
      <c r="Q569" s="94"/>
      <c r="R569" s="94"/>
      <c r="S569" s="94"/>
      <c r="T569" s="94"/>
      <c r="U569" s="94"/>
      <c r="V569" s="94"/>
      <c r="W569" s="94"/>
      <c r="X569" s="94"/>
    </row>
    <row r="570" ht="15.75" customHeight="1">
      <c r="F570" s="102"/>
      <c r="G570" s="103"/>
      <c r="K570" s="103"/>
      <c r="L570" s="102"/>
      <c r="Q570" s="94"/>
      <c r="R570" s="94"/>
      <c r="S570" s="94"/>
      <c r="T570" s="94"/>
      <c r="U570" s="94"/>
      <c r="V570" s="94"/>
      <c r="W570" s="94"/>
      <c r="X570" s="94"/>
    </row>
    <row r="571" ht="15.75" customHeight="1">
      <c r="F571" s="102"/>
      <c r="G571" s="103"/>
      <c r="K571" s="103"/>
      <c r="L571" s="102"/>
      <c r="Q571" s="94"/>
      <c r="R571" s="94"/>
      <c r="S571" s="94"/>
      <c r="T571" s="94"/>
      <c r="U571" s="94"/>
      <c r="V571" s="94"/>
      <c r="W571" s="94"/>
      <c r="X571" s="94"/>
    </row>
    <row r="572" ht="15.75" customHeight="1">
      <c r="F572" s="102"/>
      <c r="G572" s="103"/>
      <c r="K572" s="103"/>
      <c r="L572" s="102"/>
      <c r="Q572" s="94"/>
      <c r="R572" s="94"/>
      <c r="S572" s="94"/>
      <c r="T572" s="94"/>
      <c r="U572" s="94"/>
      <c r="V572" s="94"/>
      <c r="W572" s="94"/>
      <c r="X572" s="94"/>
    </row>
    <row r="573" ht="15.75" customHeight="1">
      <c r="F573" s="102"/>
      <c r="G573" s="103"/>
      <c r="K573" s="103"/>
      <c r="L573" s="102"/>
      <c r="Q573" s="94"/>
      <c r="R573" s="94"/>
      <c r="S573" s="94"/>
      <c r="T573" s="94"/>
      <c r="U573" s="94"/>
      <c r="V573" s="94"/>
      <c r="W573" s="94"/>
      <c r="X573" s="94"/>
    </row>
    <row r="574" ht="15.75" customHeight="1">
      <c r="F574" s="102"/>
      <c r="G574" s="103"/>
      <c r="K574" s="103"/>
      <c r="L574" s="102"/>
      <c r="Q574" s="94"/>
      <c r="R574" s="94"/>
      <c r="S574" s="94"/>
      <c r="T574" s="94"/>
      <c r="U574" s="94"/>
      <c r="V574" s="94"/>
      <c r="W574" s="94"/>
      <c r="X574" s="94"/>
    </row>
    <row r="575" ht="15.75" customHeight="1">
      <c r="F575" s="102"/>
      <c r="G575" s="103"/>
      <c r="K575" s="103"/>
      <c r="L575" s="102"/>
      <c r="Q575" s="94"/>
      <c r="R575" s="94"/>
      <c r="S575" s="94"/>
      <c r="T575" s="94"/>
      <c r="U575" s="94"/>
      <c r="V575" s="94"/>
      <c r="W575" s="94"/>
      <c r="X575" s="94"/>
    </row>
    <row r="576" ht="15.75" customHeight="1">
      <c r="F576" s="102"/>
      <c r="G576" s="103"/>
      <c r="K576" s="103"/>
      <c r="L576" s="102"/>
      <c r="Q576" s="94"/>
      <c r="R576" s="94"/>
      <c r="S576" s="94"/>
      <c r="T576" s="94"/>
      <c r="U576" s="94"/>
      <c r="V576" s="94"/>
      <c r="W576" s="94"/>
      <c r="X576" s="94"/>
    </row>
    <row r="577" ht="15.75" customHeight="1">
      <c r="F577" s="102"/>
      <c r="G577" s="103"/>
      <c r="K577" s="103"/>
      <c r="L577" s="102"/>
      <c r="Q577" s="94"/>
      <c r="R577" s="94"/>
      <c r="S577" s="94"/>
      <c r="T577" s="94"/>
      <c r="U577" s="94"/>
      <c r="V577" s="94"/>
      <c r="W577" s="94"/>
      <c r="X577" s="94"/>
    </row>
    <row r="578" ht="15.75" customHeight="1">
      <c r="F578" s="102"/>
      <c r="G578" s="103"/>
      <c r="K578" s="103"/>
      <c r="L578" s="102"/>
      <c r="Q578" s="94"/>
      <c r="R578" s="94"/>
      <c r="S578" s="94"/>
      <c r="T578" s="94"/>
      <c r="U578" s="94"/>
      <c r="V578" s="94"/>
      <c r="W578" s="94"/>
      <c r="X578" s="94"/>
    </row>
    <row r="579" ht="15.75" customHeight="1">
      <c r="F579" s="102"/>
      <c r="G579" s="103"/>
      <c r="K579" s="103"/>
      <c r="L579" s="102"/>
      <c r="Q579" s="94"/>
      <c r="R579" s="94"/>
      <c r="S579" s="94"/>
      <c r="T579" s="94"/>
      <c r="U579" s="94"/>
      <c r="V579" s="94"/>
      <c r="W579" s="94"/>
      <c r="X579" s="94"/>
    </row>
    <row r="580" ht="15.75" customHeight="1">
      <c r="F580" s="102"/>
      <c r="G580" s="103"/>
      <c r="K580" s="103"/>
      <c r="L580" s="102"/>
      <c r="Q580" s="94"/>
      <c r="R580" s="94"/>
      <c r="S580" s="94"/>
      <c r="T580" s="94"/>
      <c r="U580" s="94"/>
      <c r="V580" s="94"/>
      <c r="W580" s="94"/>
      <c r="X580" s="94"/>
    </row>
    <row r="581" ht="15.75" customHeight="1">
      <c r="F581" s="102"/>
      <c r="G581" s="103"/>
      <c r="K581" s="103"/>
      <c r="L581" s="102"/>
      <c r="Q581" s="94"/>
      <c r="R581" s="94"/>
      <c r="S581" s="94"/>
      <c r="T581" s="94"/>
      <c r="U581" s="94"/>
      <c r="V581" s="94"/>
      <c r="W581" s="94"/>
      <c r="X581" s="94"/>
    </row>
    <row r="582" ht="15.75" customHeight="1">
      <c r="F582" s="102"/>
      <c r="G582" s="103"/>
      <c r="K582" s="103"/>
      <c r="L582" s="102"/>
      <c r="Q582" s="94"/>
      <c r="R582" s="94"/>
      <c r="S582" s="94"/>
      <c r="T582" s="94"/>
      <c r="U582" s="94"/>
      <c r="V582" s="94"/>
      <c r="W582" s="94"/>
      <c r="X582" s="94"/>
    </row>
    <row r="583" ht="15.75" customHeight="1">
      <c r="F583" s="102"/>
      <c r="G583" s="103"/>
      <c r="K583" s="103"/>
      <c r="L583" s="102"/>
      <c r="Q583" s="94"/>
      <c r="R583" s="94"/>
      <c r="S583" s="94"/>
      <c r="T583" s="94"/>
      <c r="U583" s="94"/>
      <c r="V583" s="94"/>
      <c r="W583" s="94"/>
      <c r="X583" s="94"/>
    </row>
    <row r="584" ht="15.75" customHeight="1">
      <c r="F584" s="102"/>
      <c r="G584" s="103"/>
      <c r="K584" s="103"/>
      <c r="L584" s="102"/>
      <c r="Q584" s="94"/>
      <c r="R584" s="94"/>
      <c r="S584" s="94"/>
      <c r="T584" s="94"/>
      <c r="U584" s="94"/>
      <c r="V584" s="94"/>
      <c r="W584" s="94"/>
      <c r="X584" s="94"/>
    </row>
    <row r="585" ht="15.75" customHeight="1">
      <c r="F585" s="102"/>
      <c r="G585" s="103"/>
      <c r="K585" s="103"/>
      <c r="L585" s="102"/>
      <c r="Q585" s="94"/>
      <c r="R585" s="94"/>
      <c r="S585" s="94"/>
      <c r="T585" s="94"/>
      <c r="U585" s="94"/>
      <c r="V585" s="94"/>
      <c r="W585" s="94"/>
      <c r="X585" s="94"/>
    </row>
    <row r="586" ht="15.75" customHeight="1">
      <c r="F586" s="102"/>
      <c r="G586" s="103"/>
      <c r="K586" s="103"/>
      <c r="L586" s="102"/>
      <c r="Q586" s="94"/>
      <c r="R586" s="94"/>
      <c r="S586" s="94"/>
      <c r="T586" s="94"/>
      <c r="U586" s="94"/>
      <c r="V586" s="94"/>
      <c r="W586" s="94"/>
      <c r="X586" s="94"/>
    </row>
    <row r="587" ht="15.75" customHeight="1">
      <c r="F587" s="102"/>
      <c r="G587" s="103"/>
      <c r="K587" s="103"/>
      <c r="L587" s="102"/>
      <c r="Q587" s="94"/>
      <c r="R587" s="94"/>
      <c r="S587" s="94"/>
      <c r="T587" s="94"/>
      <c r="U587" s="94"/>
      <c r="V587" s="94"/>
      <c r="W587" s="94"/>
      <c r="X587" s="94"/>
    </row>
    <row r="588" ht="15.75" customHeight="1">
      <c r="F588" s="102"/>
      <c r="G588" s="103"/>
      <c r="K588" s="103"/>
      <c r="L588" s="102"/>
      <c r="Q588" s="94"/>
      <c r="R588" s="94"/>
      <c r="S588" s="94"/>
      <c r="T588" s="94"/>
      <c r="U588" s="94"/>
      <c r="V588" s="94"/>
      <c r="W588" s="94"/>
      <c r="X588" s="94"/>
    </row>
    <row r="589" ht="15.75" customHeight="1">
      <c r="F589" s="102"/>
      <c r="G589" s="103"/>
      <c r="K589" s="103"/>
      <c r="L589" s="102"/>
      <c r="Q589" s="94"/>
      <c r="R589" s="94"/>
      <c r="S589" s="94"/>
      <c r="T589" s="94"/>
      <c r="U589" s="94"/>
      <c r="V589" s="94"/>
      <c r="W589" s="94"/>
      <c r="X589" s="94"/>
    </row>
    <row r="590" ht="15.75" customHeight="1">
      <c r="F590" s="102"/>
      <c r="G590" s="103"/>
      <c r="K590" s="103"/>
      <c r="L590" s="102"/>
      <c r="Q590" s="94"/>
      <c r="R590" s="94"/>
      <c r="S590" s="94"/>
      <c r="T590" s="94"/>
      <c r="U590" s="94"/>
      <c r="V590" s="94"/>
      <c r="W590" s="94"/>
      <c r="X590" s="94"/>
    </row>
    <row r="591" ht="15.75" customHeight="1">
      <c r="F591" s="102"/>
      <c r="G591" s="103"/>
      <c r="K591" s="103"/>
      <c r="L591" s="102"/>
      <c r="Q591" s="94"/>
      <c r="R591" s="94"/>
      <c r="S591" s="94"/>
      <c r="T591" s="94"/>
      <c r="U591" s="94"/>
      <c r="V591" s="94"/>
      <c r="W591" s="94"/>
      <c r="X591" s="94"/>
    </row>
    <row r="592" ht="15.75" customHeight="1">
      <c r="F592" s="102"/>
      <c r="G592" s="103"/>
      <c r="K592" s="103"/>
      <c r="L592" s="102"/>
      <c r="Q592" s="94"/>
      <c r="R592" s="94"/>
      <c r="S592" s="94"/>
      <c r="T592" s="94"/>
      <c r="U592" s="94"/>
      <c r="V592" s="94"/>
      <c r="W592" s="94"/>
      <c r="X592" s="94"/>
    </row>
    <row r="593" ht="15.75" customHeight="1">
      <c r="F593" s="102"/>
      <c r="G593" s="103"/>
      <c r="K593" s="103"/>
      <c r="L593" s="102"/>
      <c r="Q593" s="94"/>
      <c r="R593" s="94"/>
      <c r="S593" s="94"/>
      <c r="T593" s="94"/>
      <c r="U593" s="94"/>
      <c r="V593" s="94"/>
      <c r="W593" s="94"/>
      <c r="X593" s="94"/>
    </row>
    <row r="594" ht="15.75" customHeight="1">
      <c r="F594" s="102"/>
      <c r="G594" s="103"/>
      <c r="K594" s="103"/>
      <c r="L594" s="102"/>
      <c r="Q594" s="94"/>
      <c r="R594" s="94"/>
      <c r="S594" s="94"/>
      <c r="T594" s="94"/>
      <c r="U594" s="94"/>
      <c r="V594" s="94"/>
      <c r="W594" s="94"/>
      <c r="X594" s="94"/>
    </row>
    <row r="595" ht="15.75" customHeight="1">
      <c r="F595" s="102"/>
      <c r="G595" s="103"/>
      <c r="K595" s="103"/>
      <c r="L595" s="102"/>
      <c r="Q595" s="94"/>
      <c r="R595" s="94"/>
      <c r="S595" s="94"/>
      <c r="T595" s="94"/>
      <c r="U595" s="94"/>
      <c r="V595" s="94"/>
      <c r="W595" s="94"/>
      <c r="X595" s="94"/>
    </row>
    <row r="596" ht="15.75" customHeight="1">
      <c r="F596" s="102"/>
      <c r="G596" s="103"/>
      <c r="K596" s="103"/>
      <c r="L596" s="102"/>
      <c r="Q596" s="94"/>
      <c r="R596" s="94"/>
      <c r="S596" s="94"/>
      <c r="T596" s="94"/>
      <c r="U596" s="94"/>
      <c r="V596" s="94"/>
      <c r="W596" s="94"/>
      <c r="X596" s="94"/>
    </row>
    <row r="597" ht="15.75" customHeight="1">
      <c r="F597" s="102"/>
      <c r="G597" s="103"/>
      <c r="K597" s="103"/>
      <c r="L597" s="102"/>
      <c r="Q597" s="94"/>
      <c r="R597" s="94"/>
      <c r="S597" s="94"/>
      <c r="T597" s="94"/>
      <c r="U597" s="94"/>
      <c r="V597" s="94"/>
      <c r="W597" s="94"/>
      <c r="X597" s="94"/>
    </row>
    <row r="598" ht="15.75" customHeight="1">
      <c r="F598" s="102"/>
      <c r="G598" s="103"/>
      <c r="K598" s="103"/>
      <c r="L598" s="102"/>
      <c r="Q598" s="94"/>
      <c r="R598" s="94"/>
      <c r="S598" s="94"/>
      <c r="T598" s="94"/>
      <c r="U598" s="94"/>
      <c r="V598" s="94"/>
      <c r="W598" s="94"/>
      <c r="X598" s="94"/>
    </row>
    <row r="599" ht="15.75" customHeight="1">
      <c r="F599" s="102"/>
      <c r="G599" s="103"/>
      <c r="K599" s="103"/>
      <c r="L599" s="102"/>
      <c r="Q599" s="94"/>
      <c r="R599" s="94"/>
      <c r="S599" s="94"/>
      <c r="T599" s="94"/>
      <c r="U599" s="94"/>
      <c r="V599" s="94"/>
      <c r="W599" s="94"/>
      <c r="X599" s="94"/>
    </row>
    <row r="600" ht="15.75" customHeight="1">
      <c r="F600" s="102"/>
      <c r="G600" s="103"/>
      <c r="K600" s="103"/>
      <c r="L600" s="102"/>
      <c r="Q600" s="94"/>
      <c r="R600" s="94"/>
      <c r="S600" s="94"/>
      <c r="T600" s="94"/>
      <c r="U600" s="94"/>
      <c r="V600" s="94"/>
      <c r="W600" s="94"/>
      <c r="X600" s="94"/>
    </row>
    <row r="601" ht="15.75" customHeight="1">
      <c r="F601" s="102"/>
      <c r="G601" s="103"/>
      <c r="K601" s="103"/>
      <c r="L601" s="102"/>
      <c r="Q601" s="94"/>
      <c r="R601" s="94"/>
      <c r="S601" s="94"/>
      <c r="T601" s="94"/>
      <c r="U601" s="94"/>
      <c r="V601" s="94"/>
      <c r="W601" s="94"/>
      <c r="X601" s="94"/>
    </row>
    <row r="602" ht="15.75" customHeight="1">
      <c r="F602" s="102"/>
      <c r="G602" s="103"/>
      <c r="K602" s="103"/>
      <c r="L602" s="102"/>
      <c r="Q602" s="94"/>
      <c r="R602" s="94"/>
      <c r="S602" s="94"/>
      <c r="T602" s="94"/>
      <c r="U602" s="94"/>
      <c r="V602" s="94"/>
      <c r="W602" s="94"/>
      <c r="X602" s="94"/>
    </row>
    <row r="603" ht="15.75" customHeight="1">
      <c r="F603" s="102"/>
      <c r="G603" s="103"/>
      <c r="K603" s="103"/>
      <c r="L603" s="102"/>
      <c r="Q603" s="94"/>
      <c r="R603" s="94"/>
      <c r="S603" s="94"/>
      <c r="T603" s="94"/>
      <c r="U603" s="94"/>
      <c r="V603" s="94"/>
      <c r="W603" s="94"/>
      <c r="X603" s="94"/>
    </row>
    <row r="604" ht="15.75" customHeight="1">
      <c r="F604" s="102"/>
      <c r="G604" s="103"/>
      <c r="K604" s="103"/>
      <c r="L604" s="102"/>
      <c r="Q604" s="94"/>
      <c r="R604" s="94"/>
      <c r="S604" s="94"/>
      <c r="T604" s="94"/>
      <c r="U604" s="94"/>
      <c r="V604" s="94"/>
      <c r="W604" s="94"/>
      <c r="X604" s="94"/>
    </row>
    <row r="605" ht="15.75" customHeight="1">
      <c r="F605" s="102"/>
      <c r="G605" s="103"/>
      <c r="K605" s="103"/>
      <c r="L605" s="102"/>
      <c r="Q605" s="94"/>
      <c r="R605" s="94"/>
      <c r="S605" s="94"/>
      <c r="T605" s="94"/>
      <c r="U605" s="94"/>
      <c r="V605" s="94"/>
      <c r="W605" s="94"/>
      <c r="X605" s="94"/>
    </row>
    <row r="606" ht="15.75" customHeight="1">
      <c r="F606" s="102"/>
      <c r="G606" s="103"/>
      <c r="K606" s="103"/>
      <c r="L606" s="102"/>
      <c r="Q606" s="94"/>
      <c r="R606" s="94"/>
      <c r="S606" s="94"/>
      <c r="T606" s="94"/>
      <c r="U606" s="94"/>
      <c r="V606" s="94"/>
      <c r="W606" s="94"/>
      <c r="X606" s="94"/>
    </row>
    <row r="607" ht="15.75" customHeight="1">
      <c r="F607" s="102"/>
      <c r="G607" s="103"/>
      <c r="K607" s="103"/>
      <c r="L607" s="102"/>
      <c r="Q607" s="94"/>
      <c r="R607" s="94"/>
      <c r="S607" s="94"/>
      <c r="T607" s="94"/>
      <c r="U607" s="94"/>
      <c r="V607" s="94"/>
      <c r="W607" s="94"/>
      <c r="X607" s="94"/>
    </row>
    <row r="608" ht="15.75" customHeight="1">
      <c r="F608" s="102"/>
      <c r="G608" s="103"/>
      <c r="K608" s="103"/>
      <c r="L608" s="102"/>
      <c r="Q608" s="94"/>
      <c r="R608" s="94"/>
      <c r="S608" s="94"/>
      <c r="T608" s="94"/>
      <c r="U608" s="94"/>
      <c r="V608" s="94"/>
      <c r="W608" s="94"/>
      <c r="X608" s="94"/>
    </row>
    <row r="609" ht="15.75" customHeight="1">
      <c r="F609" s="102"/>
      <c r="G609" s="103"/>
      <c r="K609" s="103"/>
      <c r="L609" s="102"/>
      <c r="Q609" s="94"/>
      <c r="R609" s="94"/>
      <c r="S609" s="94"/>
      <c r="T609" s="94"/>
      <c r="U609" s="94"/>
      <c r="V609" s="94"/>
      <c r="W609" s="94"/>
      <c r="X609" s="94"/>
    </row>
    <row r="610" ht="15.75" customHeight="1">
      <c r="F610" s="102"/>
      <c r="G610" s="103"/>
      <c r="K610" s="103"/>
      <c r="L610" s="102"/>
      <c r="Q610" s="94"/>
      <c r="R610" s="94"/>
      <c r="S610" s="94"/>
      <c r="T610" s="94"/>
      <c r="U610" s="94"/>
      <c r="V610" s="94"/>
      <c r="W610" s="94"/>
      <c r="X610" s="94"/>
    </row>
    <row r="611" ht="15.75" customHeight="1">
      <c r="F611" s="102"/>
      <c r="G611" s="103"/>
      <c r="K611" s="103"/>
      <c r="L611" s="102"/>
      <c r="Q611" s="94"/>
      <c r="R611" s="94"/>
      <c r="S611" s="94"/>
      <c r="T611" s="94"/>
      <c r="U611" s="94"/>
      <c r="V611" s="94"/>
      <c r="W611" s="94"/>
      <c r="X611" s="94"/>
    </row>
    <row r="612" ht="15.75" customHeight="1">
      <c r="F612" s="102"/>
      <c r="G612" s="103"/>
      <c r="K612" s="103"/>
      <c r="L612" s="102"/>
      <c r="Q612" s="94"/>
      <c r="R612" s="94"/>
      <c r="S612" s="94"/>
      <c r="T612" s="94"/>
      <c r="U612" s="94"/>
      <c r="V612" s="94"/>
      <c r="W612" s="94"/>
      <c r="X612" s="94"/>
    </row>
    <row r="613" ht="15.75" customHeight="1">
      <c r="F613" s="102"/>
      <c r="G613" s="103"/>
      <c r="K613" s="103"/>
      <c r="L613" s="102"/>
      <c r="Q613" s="94"/>
      <c r="R613" s="94"/>
      <c r="S613" s="94"/>
      <c r="T613" s="94"/>
      <c r="U613" s="94"/>
      <c r="V613" s="94"/>
      <c r="W613" s="94"/>
      <c r="X613" s="94"/>
    </row>
    <row r="614" ht="15.75" customHeight="1">
      <c r="F614" s="102"/>
      <c r="G614" s="103"/>
      <c r="K614" s="103"/>
      <c r="L614" s="102"/>
      <c r="Q614" s="94"/>
      <c r="R614" s="94"/>
      <c r="S614" s="94"/>
      <c r="T614" s="94"/>
      <c r="U614" s="94"/>
      <c r="V614" s="94"/>
      <c r="W614" s="94"/>
      <c r="X614" s="94"/>
    </row>
    <row r="615" ht="15.75" customHeight="1">
      <c r="F615" s="102"/>
      <c r="G615" s="103"/>
      <c r="K615" s="103"/>
      <c r="L615" s="102"/>
      <c r="Q615" s="94"/>
      <c r="R615" s="94"/>
      <c r="S615" s="94"/>
      <c r="T615" s="94"/>
      <c r="U615" s="94"/>
      <c r="V615" s="94"/>
      <c r="W615" s="94"/>
      <c r="X615" s="94"/>
    </row>
    <row r="616" ht="15.75" customHeight="1">
      <c r="F616" s="102"/>
      <c r="G616" s="103"/>
      <c r="K616" s="103"/>
      <c r="L616" s="102"/>
      <c r="Q616" s="94"/>
      <c r="R616" s="94"/>
      <c r="S616" s="94"/>
      <c r="T616" s="94"/>
      <c r="U616" s="94"/>
      <c r="V616" s="94"/>
      <c r="W616" s="94"/>
      <c r="X616" s="94"/>
    </row>
    <row r="617" ht="15.75" customHeight="1">
      <c r="F617" s="102"/>
      <c r="G617" s="103"/>
      <c r="K617" s="103"/>
      <c r="L617" s="102"/>
      <c r="Q617" s="94"/>
      <c r="R617" s="94"/>
      <c r="S617" s="94"/>
      <c r="T617" s="94"/>
      <c r="U617" s="94"/>
      <c r="V617" s="94"/>
      <c r="W617" s="94"/>
      <c r="X617" s="94"/>
    </row>
    <row r="618" ht="15.75" customHeight="1">
      <c r="F618" s="102"/>
      <c r="G618" s="103"/>
      <c r="K618" s="103"/>
      <c r="L618" s="102"/>
      <c r="Q618" s="94"/>
      <c r="R618" s="94"/>
      <c r="S618" s="94"/>
      <c r="T618" s="94"/>
      <c r="U618" s="94"/>
      <c r="V618" s="94"/>
      <c r="W618" s="94"/>
      <c r="X618" s="94"/>
    </row>
    <row r="619" ht="15.75" customHeight="1">
      <c r="F619" s="102"/>
      <c r="G619" s="103"/>
      <c r="K619" s="103"/>
      <c r="L619" s="102"/>
      <c r="Q619" s="94"/>
      <c r="R619" s="94"/>
      <c r="S619" s="94"/>
      <c r="T619" s="94"/>
      <c r="U619" s="94"/>
      <c r="V619" s="94"/>
      <c r="W619" s="94"/>
      <c r="X619" s="94"/>
    </row>
    <row r="620" ht="15.75" customHeight="1">
      <c r="F620" s="102"/>
      <c r="G620" s="103"/>
      <c r="K620" s="103"/>
      <c r="L620" s="102"/>
      <c r="Q620" s="94"/>
      <c r="R620" s="94"/>
      <c r="S620" s="94"/>
      <c r="T620" s="94"/>
      <c r="U620" s="94"/>
      <c r="V620" s="94"/>
      <c r="W620" s="94"/>
      <c r="X620" s="94"/>
    </row>
    <row r="621" ht="15.75" customHeight="1">
      <c r="F621" s="102"/>
      <c r="G621" s="103"/>
      <c r="K621" s="103"/>
      <c r="L621" s="102"/>
      <c r="Q621" s="94"/>
      <c r="R621" s="94"/>
      <c r="S621" s="94"/>
      <c r="T621" s="94"/>
      <c r="U621" s="94"/>
      <c r="V621" s="94"/>
      <c r="W621" s="94"/>
      <c r="X621" s="94"/>
    </row>
    <row r="622" ht="15.75" customHeight="1">
      <c r="F622" s="102"/>
      <c r="G622" s="103"/>
      <c r="K622" s="103"/>
      <c r="L622" s="102"/>
      <c r="Q622" s="94"/>
      <c r="R622" s="94"/>
      <c r="S622" s="94"/>
      <c r="T622" s="94"/>
      <c r="U622" s="94"/>
      <c r="V622" s="94"/>
      <c r="W622" s="94"/>
      <c r="X622" s="94"/>
    </row>
    <row r="623" ht="15.75" customHeight="1">
      <c r="F623" s="102"/>
      <c r="G623" s="103"/>
      <c r="K623" s="103"/>
      <c r="L623" s="102"/>
      <c r="Q623" s="94"/>
      <c r="R623" s="94"/>
      <c r="S623" s="94"/>
      <c r="T623" s="94"/>
      <c r="U623" s="94"/>
      <c r="V623" s="94"/>
      <c r="W623" s="94"/>
      <c r="X623" s="94"/>
    </row>
    <row r="624" ht="15.75" customHeight="1">
      <c r="F624" s="102"/>
      <c r="G624" s="103"/>
      <c r="K624" s="103"/>
      <c r="L624" s="102"/>
      <c r="Q624" s="94"/>
      <c r="R624" s="94"/>
      <c r="S624" s="94"/>
      <c r="T624" s="94"/>
      <c r="U624" s="94"/>
      <c r="V624" s="94"/>
      <c r="W624" s="94"/>
      <c r="X624" s="94"/>
    </row>
    <row r="625" ht="15.75" customHeight="1">
      <c r="F625" s="102"/>
      <c r="G625" s="103"/>
      <c r="K625" s="103"/>
      <c r="L625" s="102"/>
      <c r="Q625" s="94"/>
      <c r="R625" s="94"/>
      <c r="S625" s="94"/>
      <c r="T625" s="94"/>
      <c r="U625" s="94"/>
      <c r="V625" s="94"/>
      <c r="W625" s="94"/>
      <c r="X625" s="94"/>
    </row>
    <row r="626" ht="15.75" customHeight="1">
      <c r="F626" s="102"/>
      <c r="G626" s="103"/>
      <c r="K626" s="103"/>
      <c r="L626" s="102"/>
      <c r="Q626" s="94"/>
      <c r="R626" s="94"/>
      <c r="S626" s="94"/>
      <c r="T626" s="94"/>
      <c r="U626" s="94"/>
      <c r="V626" s="94"/>
      <c r="W626" s="94"/>
      <c r="X626" s="94"/>
    </row>
    <row r="627" ht="15.75" customHeight="1">
      <c r="F627" s="102"/>
      <c r="G627" s="103"/>
      <c r="K627" s="103"/>
      <c r="L627" s="102"/>
      <c r="Q627" s="94"/>
      <c r="R627" s="94"/>
      <c r="S627" s="94"/>
      <c r="T627" s="94"/>
      <c r="U627" s="94"/>
      <c r="V627" s="94"/>
      <c r="W627" s="94"/>
      <c r="X627" s="94"/>
    </row>
    <row r="628" ht="15.75" customHeight="1">
      <c r="F628" s="102"/>
      <c r="G628" s="103"/>
      <c r="K628" s="103"/>
      <c r="L628" s="102"/>
      <c r="Q628" s="94"/>
      <c r="R628" s="94"/>
      <c r="S628" s="94"/>
      <c r="T628" s="94"/>
      <c r="U628" s="94"/>
      <c r="V628" s="94"/>
      <c r="W628" s="94"/>
      <c r="X628" s="94"/>
    </row>
    <row r="629" ht="15.75" customHeight="1">
      <c r="F629" s="102"/>
      <c r="G629" s="103"/>
      <c r="K629" s="103"/>
      <c r="L629" s="102"/>
      <c r="Q629" s="94"/>
      <c r="R629" s="94"/>
      <c r="S629" s="94"/>
      <c r="T629" s="94"/>
      <c r="U629" s="94"/>
      <c r="V629" s="94"/>
      <c r="W629" s="94"/>
      <c r="X629" s="94"/>
    </row>
    <row r="630" ht="15.75" customHeight="1">
      <c r="F630" s="102"/>
      <c r="G630" s="103"/>
      <c r="K630" s="103"/>
      <c r="L630" s="102"/>
      <c r="Q630" s="94"/>
      <c r="R630" s="94"/>
      <c r="S630" s="94"/>
      <c r="T630" s="94"/>
      <c r="U630" s="94"/>
      <c r="V630" s="94"/>
      <c r="W630" s="94"/>
      <c r="X630" s="94"/>
    </row>
    <row r="631" ht="15.75" customHeight="1">
      <c r="F631" s="102"/>
      <c r="G631" s="103"/>
      <c r="K631" s="103"/>
      <c r="L631" s="102"/>
      <c r="Q631" s="94"/>
      <c r="R631" s="94"/>
      <c r="S631" s="94"/>
      <c r="T631" s="94"/>
      <c r="U631" s="94"/>
      <c r="V631" s="94"/>
      <c r="W631" s="94"/>
      <c r="X631" s="94"/>
    </row>
    <row r="632" ht="15.75" customHeight="1">
      <c r="F632" s="102"/>
      <c r="G632" s="103"/>
      <c r="K632" s="103"/>
      <c r="L632" s="102"/>
      <c r="Q632" s="94"/>
      <c r="R632" s="94"/>
      <c r="S632" s="94"/>
      <c r="T632" s="94"/>
      <c r="U632" s="94"/>
      <c r="V632" s="94"/>
      <c r="W632" s="94"/>
      <c r="X632" s="94"/>
    </row>
    <row r="633" ht="15.75" customHeight="1">
      <c r="F633" s="102"/>
      <c r="G633" s="103"/>
      <c r="K633" s="103"/>
      <c r="L633" s="102"/>
      <c r="Q633" s="94"/>
      <c r="R633" s="94"/>
      <c r="S633" s="94"/>
      <c r="T633" s="94"/>
      <c r="U633" s="94"/>
      <c r="V633" s="94"/>
      <c r="W633" s="94"/>
      <c r="X633" s="94"/>
    </row>
    <row r="634" ht="15.75" customHeight="1">
      <c r="F634" s="102"/>
      <c r="G634" s="103"/>
      <c r="K634" s="103"/>
      <c r="L634" s="102"/>
      <c r="Q634" s="94"/>
      <c r="R634" s="94"/>
      <c r="S634" s="94"/>
      <c r="T634" s="94"/>
      <c r="U634" s="94"/>
      <c r="V634" s="94"/>
      <c r="W634" s="94"/>
      <c r="X634" s="94"/>
    </row>
    <row r="635" ht="15.75" customHeight="1">
      <c r="F635" s="102"/>
      <c r="G635" s="103"/>
      <c r="K635" s="103"/>
      <c r="L635" s="102"/>
      <c r="Q635" s="94"/>
      <c r="R635" s="94"/>
      <c r="S635" s="94"/>
      <c r="T635" s="94"/>
      <c r="U635" s="94"/>
      <c r="V635" s="94"/>
      <c r="W635" s="94"/>
      <c r="X635" s="94"/>
    </row>
    <row r="636" ht="15.75" customHeight="1">
      <c r="F636" s="102"/>
      <c r="G636" s="103"/>
      <c r="K636" s="103"/>
      <c r="L636" s="102"/>
      <c r="Q636" s="94"/>
      <c r="R636" s="94"/>
      <c r="S636" s="94"/>
      <c r="T636" s="94"/>
      <c r="U636" s="94"/>
      <c r="V636" s="94"/>
      <c r="W636" s="94"/>
      <c r="X636" s="94"/>
    </row>
    <row r="637" ht="15.75" customHeight="1">
      <c r="F637" s="102"/>
      <c r="G637" s="103"/>
      <c r="K637" s="103"/>
      <c r="L637" s="102"/>
      <c r="Q637" s="94"/>
      <c r="R637" s="94"/>
      <c r="S637" s="94"/>
      <c r="T637" s="94"/>
      <c r="U637" s="94"/>
      <c r="V637" s="94"/>
      <c r="W637" s="94"/>
      <c r="X637" s="94"/>
    </row>
    <row r="638" ht="15.75" customHeight="1">
      <c r="F638" s="102"/>
      <c r="G638" s="103"/>
      <c r="K638" s="103"/>
      <c r="L638" s="102"/>
      <c r="Q638" s="94"/>
      <c r="R638" s="94"/>
      <c r="S638" s="94"/>
      <c r="T638" s="94"/>
      <c r="U638" s="94"/>
      <c r="V638" s="94"/>
      <c r="W638" s="94"/>
      <c r="X638" s="94"/>
    </row>
    <row r="639" ht="15.75" customHeight="1">
      <c r="F639" s="102"/>
      <c r="G639" s="103"/>
      <c r="K639" s="103"/>
      <c r="L639" s="102"/>
      <c r="Q639" s="94"/>
      <c r="R639" s="94"/>
      <c r="S639" s="94"/>
      <c r="T639" s="94"/>
      <c r="U639" s="94"/>
      <c r="V639" s="94"/>
      <c r="W639" s="94"/>
      <c r="X639" s="94"/>
    </row>
    <row r="640" ht="15.75" customHeight="1">
      <c r="F640" s="102"/>
      <c r="G640" s="103"/>
      <c r="K640" s="103"/>
      <c r="L640" s="102"/>
      <c r="Q640" s="94"/>
      <c r="R640" s="94"/>
      <c r="S640" s="94"/>
      <c r="T640" s="94"/>
      <c r="U640" s="94"/>
      <c r="V640" s="94"/>
      <c r="W640" s="94"/>
      <c r="X640" s="94"/>
    </row>
    <row r="641" ht="15.75" customHeight="1">
      <c r="F641" s="102"/>
      <c r="G641" s="103"/>
      <c r="K641" s="103"/>
      <c r="L641" s="102"/>
      <c r="Q641" s="94"/>
      <c r="R641" s="94"/>
      <c r="S641" s="94"/>
      <c r="T641" s="94"/>
      <c r="U641" s="94"/>
      <c r="V641" s="94"/>
      <c r="W641" s="94"/>
      <c r="X641" s="94"/>
    </row>
    <row r="642" ht="15.75" customHeight="1">
      <c r="F642" s="102"/>
      <c r="G642" s="103"/>
      <c r="K642" s="103"/>
      <c r="L642" s="102"/>
      <c r="Q642" s="94"/>
      <c r="R642" s="94"/>
      <c r="S642" s="94"/>
      <c r="T642" s="94"/>
      <c r="U642" s="94"/>
      <c r="V642" s="94"/>
      <c r="W642" s="94"/>
      <c r="X642" s="94"/>
    </row>
    <row r="643" ht="15.75" customHeight="1">
      <c r="F643" s="102"/>
      <c r="G643" s="103"/>
      <c r="K643" s="103"/>
      <c r="L643" s="102"/>
      <c r="Q643" s="94"/>
      <c r="R643" s="94"/>
      <c r="S643" s="94"/>
      <c r="T643" s="94"/>
      <c r="U643" s="94"/>
      <c r="V643" s="94"/>
      <c r="W643" s="94"/>
      <c r="X643" s="94"/>
    </row>
    <row r="644" ht="15.75" customHeight="1">
      <c r="F644" s="102"/>
      <c r="G644" s="103"/>
      <c r="K644" s="103"/>
      <c r="L644" s="102"/>
      <c r="Q644" s="94"/>
      <c r="R644" s="94"/>
      <c r="S644" s="94"/>
      <c r="T644" s="94"/>
      <c r="U644" s="94"/>
      <c r="V644" s="94"/>
      <c r="W644" s="94"/>
      <c r="X644" s="94"/>
    </row>
    <row r="645" ht="15.75" customHeight="1">
      <c r="F645" s="102"/>
      <c r="G645" s="103"/>
      <c r="K645" s="103"/>
      <c r="L645" s="102"/>
      <c r="Q645" s="94"/>
      <c r="R645" s="94"/>
      <c r="S645" s="94"/>
      <c r="T645" s="94"/>
      <c r="U645" s="94"/>
      <c r="V645" s="94"/>
      <c r="W645" s="94"/>
      <c r="X645" s="94"/>
    </row>
    <row r="646" ht="15.75" customHeight="1">
      <c r="F646" s="102"/>
      <c r="G646" s="103"/>
      <c r="K646" s="103"/>
      <c r="L646" s="102"/>
      <c r="Q646" s="94"/>
      <c r="R646" s="94"/>
      <c r="S646" s="94"/>
      <c r="T646" s="94"/>
      <c r="U646" s="94"/>
      <c r="V646" s="94"/>
      <c r="W646" s="94"/>
      <c r="X646" s="94"/>
    </row>
    <row r="647" ht="15.75" customHeight="1">
      <c r="F647" s="102"/>
      <c r="G647" s="103"/>
      <c r="K647" s="103"/>
      <c r="L647" s="102"/>
      <c r="Q647" s="94"/>
      <c r="R647" s="94"/>
      <c r="S647" s="94"/>
      <c r="T647" s="94"/>
      <c r="U647" s="94"/>
      <c r="V647" s="94"/>
      <c r="W647" s="94"/>
      <c r="X647" s="94"/>
    </row>
    <row r="648" ht="15.75" customHeight="1">
      <c r="F648" s="102"/>
      <c r="G648" s="103"/>
      <c r="K648" s="103"/>
      <c r="L648" s="102"/>
      <c r="Q648" s="94"/>
      <c r="R648" s="94"/>
      <c r="S648" s="94"/>
      <c r="T648" s="94"/>
      <c r="U648" s="94"/>
      <c r="V648" s="94"/>
      <c r="W648" s="94"/>
      <c r="X648" s="94"/>
    </row>
    <row r="649" ht="15.75" customHeight="1">
      <c r="F649" s="102"/>
      <c r="G649" s="103"/>
      <c r="K649" s="103"/>
      <c r="L649" s="102"/>
      <c r="Q649" s="94"/>
      <c r="R649" s="94"/>
      <c r="S649" s="94"/>
      <c r="T649" s="94"/>
      <c r="U649" s="94"/>
      <c r="V649" s="94"/>
      <c r="W649" s="94"/>
      <c r="X649" s="94"/>
    </row>
    <row r="650" ht="15.75" customHeight="1">
      <c r="F650" s="102"/>
      <c r="G650" s="103"/>
      <c r="K650" s="103"/>
      <c r="L650" s="102"/>
      <c r="Q650" s="94"/>
      <c r="R650" s="94"/>
      <c r="S650" s="94"/>
      <c r="T650" s="94"/>
      <c r="U650" s="94"/>
      <c r="V650" s="94"/>
      <c r="W650" s="94"/>
      <c r="X650" s="94"/>
    </row>
    <row r="651" ht="15.75" customHeight="1">
      <c r="F651" s="102"/>
      <c r="G651" s="103"/>
      <c r="K651" s="103"/>
      <c r="L651" s="102"/>
      <c r="Q651" s="94"/>
      <c r="R651" s="94"/>
      <c r="S651" s="94"/>
      <c r="T651" s="94"/>
      <c r="U651" s="94"/>
      <c r="V651" s="94"/>
      <c r="W651" s="94"/>
      <c r="X651" s="94"/>
    </row>
    <row r="652" ht="15.75" customHeight="1">
      <c r="F652" s="102"/>
      <c r="G652" s="103"/>
      <c r="K652" s="103"/>
      <c r="L652" s="102"/>
      <c r="Q652" s="94"/>
      <c r="R652" s="94"/>
      <c r="S652" s="94"/>
      <c r="T652" s="94"/>
      <c r="U652" s="94"/>
      <c r="V652" s="94"/>
      <c r="W652" s="94"/>
      <c r="X652" s="94"/>
    </row>
    <row r="653" ht="15.75" customHeight="1">
      <c r="F653" s="102"/>
      <c r="G653" s="103"/>
      <c r="K653" s="103"/>
      <c r="L653" s="102"/>
      <c r="Q653" s="94"/>
      <c r="R653" s="94"/>
      <c r="S653" s="94"/>
      <c r="T653" s="94"/>
      <c r="U653" s="94"/>
      <c r="V653" s="94"/>
      <c r="W653" s="94"/>
      <c r="X653" s="94"/>
    </row>
    <row r="654" ht="15.75" customHeight="1">
      <c r="F654" s="102"/>
      <c r="G654" s="103"/>
      <c r="K654" s="103"/>
      <c r="L654" s="102"/>
      <c r="Q654" s="94"/>
      <c r="R654" s="94"/>
      <c r="S654" s="94"/>
      <c r="T654" s="94"/>
      <c r="U654" s="94"/>
      <c r="V654" s="94"/>
      <c r="W654" s="94"/>
      <c r="X654" s="94"/>
    </row>
    <row r="655" ht="15.75" customHeight="1">
      <c r="F655" s="102"/>
      <c r="G655" s="103"/>
      <c r="K655" s="103"/>
      <c r="L655" s="102"/>
      <c r="Q655" s="94"/>
      <c r="R655" s="94"/>
      <c r="S655" s="94"/>
      <c r="T655" s="94"/>
      <c r="U655" s="94"/>
      <c r="V655" s="94"/>
      <c r="W655" s="94"/>
      <c r="X655" s="94"/>
    </row>
    <row r="656" ht="15.75" customHeight="1">
      <c r="F656" s="102"/>
      <c r="G656" s="103"/>
      <c r="K656" s="103"/>
      <c r="L656" s="102"/>
      <c r="Q656" s="94"/>
      <c r="R656" s="94"/>
      <c r="S656" s="94"/>
      <c r="T656" s="94"/>
      <c r="U656" s="94"/>
      <c r="V656" s="94"/>
      <c r="W656" s="94"/>
      <c r="X656" s="94"/>
    </row>
    <row r="657" ht="15.75" customHeight="1">
      <c r="F657" s="102"/>
      <c r="G657" s="103"/>
      <c r="K657" s="103"/>
      <c r="L657" s="102"/>
      <c r="Q657" s="94"/>
      <c r="R657" s="94"/>
      <c r="S657" s="94"/>
      <c r="T657" s="94"/>
      <c r="U657" s="94"/>
      <c r="V657" s="94"/>
      <c r="W657" s="94"/>
      <c r="X657" s="94"/>
    </row>
    <row r="658" ht="15.75" customHeight="1">
      <c r="F658" s="102"/>
      <c r="G658" s="103"/>
      <c r="K658" s="103"/>
      <c r="L658" s="102"/>
      <c r="Q658" s="94"/>
      <c r="R658" s="94"/>
      <c r="S658" s="94"/>
      <c r="T658" s="94"/>
      <c r="U658" s="94"/>
      <c r="V658" s="94"/>
      <c r="W658" s="94"/>
      <c r="X658" s="94"/>
    </row>
    <row r="659" ht="15.75" customHeight="1">
      <c r="F659" s="102"/>
      <c r="G659" s="103"/>
      <c r="K659" s="103"/>
      <c r="L659" s="102"/>
      <c r="Q659" s="94"/>
      <c r="R659" s="94"/>
      <c r="S659" s="94"/>
      <c r="T659" s="94"/>
      <c r="U659" s="94"/>
      <c r="V659" s="94"/>
      <c r="W659" s="94"/>
      <c r="X659" s="94"/>
    </row>
    <row r="660" ht="15.75" customHeight="1">
      <c r="F660" s="102"/>
      <c r="G660" s="103"/>
      <c r="K660" s="103"/>
      <c r="L660" s="102"/>
      <c r="Q660" s="94"/>
      <c r="R660" s="94"/>
      <c r="S660" s="94"/>
      <c r="T660" s="94"/>
      <c r="U660" s="94"/>
      <c r="V660" s="94"/>
      <c r="W660" s="94"/>
      <c r="X660" s="94"/>
    </row>
    <row r="661" ht="15.75" customHeight="1">
      <c r="F661" s="102"/>
      <c r="G661" s="103"/>
      <c r="K661" s="103"/>
      <c r="L661" s="102"/>
      <c r="Q661" s="94"/>
      <c r="R661" s="94"/>
      <c r="S661" s="94"/>
      <c r="T661" s="94"/>
      <c r="U661" s="94"/>
      <c r="V661" s="94"/>
      <c r="W661" s="94"/>
      <c r="X661" s="94"/>
    </row>
    <row r="662" ht="15.75" customHeight="1">
      <c r="F662" s="102"/>
      <c r="G662" s="103"/>
      <c r="K662" s="103"/>
      <c r="L662" s="102"/>
      <c r="Q662" s="94"/>
      <c r="R662" s="94"/>
      <c r="S662" s="94"/>
      <c r="T662" s="94"/>
      <c r="U662" s="94"/>
      <c r="V662" s="94"/>
      <c r="W662" s="94"/>
      <c r="X662" s="94"/>
    </row>
    <row r="663" ht="15.75" customHeight="1">
      <c r="F663" s="102"/>
      <c r="G663" s="103"/>
      <c r="K663" s="103"/>
      <c r="L663" s="102"/>
      <c r="Q663" s="94"/>
      <c r="R663" s="94"/>
      <c r="S663" s="94"/>
      <c r="T663" s="94"/>
      <c r="U663" s="94"/>
      <c r="V663" s="94"/>
      <c r="W663" s="94"/>
      <c r="X663" s="94"/>
    </row>
    <row r="664" ht="15.75" customHeight="1">
      <c r="F664" s="102"/>
      <c r="G664" s="103"/>
      <c r="K664" s="103"/>
      <c r="L664" s="102"/>
      <c r="Q664" s="94"/>
      <c r="R664" s="94"/>
      <c r="S664" s="94"/>
      <c r="T664" s="94"/>
      <c r="U664" s="94"/>
      <c r="V664" s="94"/>
      <c r="W664" s="94"/>
      <c r="X664" s="94"/>
    </row>
    <row r="665" ht="15.75" customHeight="1">
      <c r="F665" s="102"/>
      <c r="G665" s="103"/>
      <c r="K665" s="103"/>
      <c r="L665" s="102"/>
      <c r="Q665" s="94"/>
      <c r="R665" s="94"/>
      <c r="S665" s="94"/>
      <c r="T665" s="94"/>
      <c r="U665" s="94"/>
      <c r="V665" s="94"/>
      <c r="W665" s="94"/>
      <c r="X665" s="94"/>
    </row>
    <row r="666" ht="15.75" customHeight="1">
      <c r="F666" s="102"/>
      <c r="G666" s="103"/>
      <c r="K666" s="103"/>
      <c r="L666" s="102"/>
      <c r="Q666" s="94"/>
      <c r="R666" s="94"/>
      <c r="S666" s="94"/>
      <c r="T666" s="94"/>
      <c r="U666" s="94"/>
      <c r="V666" s="94"/>
      <c r="W666" s="94"/>
      <c r="X666" s="94"/>
    </row>
    <row r="667" ht="15.75" customHeight="1">
      <c r="F667" s="102"/>
      <c r="G667" s="103"/>
      <c r="K667" s="103"/>
      <c r="L667" s="102"/>
      <c r="Q667" s="94"/>
      <c r="R667" s="94"/>
      <c r="S667" s="94"/>
      <c r="T667" s="94"/>
      <c r="U667" s="94"/>
      <c r="V667" s="94"/>
      <c r="W667" s="94"/>
      <c r="X667" s="94"/>
    </row>
    <row r="668" ht="15.75" customHeight="1">
      <c r="F668" s="102"/>
      <c r="G668" s="103"/>
      <c r="K668" s="103"/>
      <c r="L668" s="102"/>
      <c r="Q668" s="94"/>
      <c r="R668" s="94"/>
      <c r="S668" s="94"/>
      <c r="T668" s="94"/>
      <c r="U668" s="94"/>
      <c r="V668" s="94"/>
      <c r="W668" s="94"/>
      <c r="X668" s="94"/>
    </row>
    <row r="669" ht="15.75" customHeight="1">
      <c r="F669" s="102"/>
      <c r="G669" s="103"/>
      <c r="K669" s="103"/>
      <c r="L669" s="102"/>
      <c r="Q669" s="94"/>
      <c r="R669" s="94"/>
      <c r="S669" s="94"/>
      <c r="T669" s="94"/>
      <c r="U669" s="94"/>
      <c r="V669" s="94"/>
      <c r="W669" s="94"/>
      <c r="X669" s="94"/>
    </row>
    <row r="670" ht="15.75" customHeight="1">
      <c r="F670" s="102"/>
      <c r="G670" s="103"/>
      <c r="K670" s="103"/>
      <c r="L670" s="102"/>
      <c r="Q670" s="94"/>
      <c r="R670" s="94"/>
      <c r="S670" s="94"/>
      <c r="T670" s="94"/>
      <c r="U670" s="94"/>
      <c r="V670" s="94"/>
      <c r="W670" s="94"/>
      <c r="X670" s="94"/>
    </row>
    <row r="671" ht="15.75" customHeight="1">
      <c r="F671" s="102"/>
      <c r="G671" s="103"/>
      <c r="K671" s="103"/>
      <c r="L671" s="102"/>
      <c r="Q671" s="94"/>
      <c r="R671" s="94"/>
      <c r="S671" s="94"/>
      <c r="T671" s="94"/>
      <c r="U671" s="94"/>
      <c r="V671" s="94"/>
      <c r="W671" s="94"/>
      <c r="X671" s="94"/>
    </row>
    <row r="672" ht="15.75" customHeight="1">
      <c r="F672" s="102"/>
      <c r="G672" s="103"/>
      <c r="K672" s="103"/>
      <c r="L672" s="102"/>
      <c r="Q672" s="94"/>
      <c r="R672" s="94"/>
      <c r="S672" s="94"/>
      <c r="T672" s="94"/>
      <c r="U672" s="94"/>
      <c r="V672" s="94"/>
      <c r="W672" s="94"/>
      <c r="X672" s="94"/>
    </row>
    <row r="673" ht="15.75" customHeight="1">
      <c r="F673" s="102"/>
      <c r="G673" s="103"/>
      <c r="K673" s="103"/>
      <c r="L673" s="102"/>
      <c r="Q673" s="94"/>
      <c r="R673" s="94"/>
      <c r="S673" s="94"/>
      <c r="T673" s="94"/>
      <c r="U673" s="94"/>
      <c r="V673" s="94"/>
      <c r="W673" s="94"/>
      <c r="X673" s="94"/>
    </row>
    <row r="674" ht="15.75" customHeight="1">
      <c r="F674" s="102"/>
      <c r="G674" s="103"/>
      <c r="K674" s="103"/>
      <c r="L674" s="102"/>
      <c r="Q674" s="94"/>
      <c r="R674" s="94"/>
      <c r="S674" s="94"/>
      <c r="T674" s="94"/>
      <c r="U674" s="94"/>
      <c r="V674" s="94"/>
      <c r="W674" s="94"/>
      <c r="X674" s="94"/>
    </row>
    <row r="675" ht="15.75" customHeight="1">
      <c r="F675" s="102"/>
      <c r="G675" s="103"/>
      <c r="K675" s="103"/>
      <c r="L675" s="102"/>
      <c r="Q675" s="94"/>
      <c r="R675" s="94"/>
      <c r="S675" s="94"/>
      <c r="T675" s="94"/>
      <c r="U675" s="94"/>
      <c r="V675" s="94"/>
      <c r="W675" s="94"/>
      <c r="X675" s="94"/>
    </row>
    <row r="676" ht="15.75" customHeight="1">
      <c r="F676" s="102"/>
      <c r="G676" s="103"/>
      <c r="K676" s="103"/>
      <c r="L676" s="102"/>
      <c r="Q676" s="94"/>
      <c r="R676" s="94"/>
      <c r="S676" s="94"/>
      <c r="T676" s="94"/>
      <c r="U676" s="94"/>
      <c r="V676" s="94"/>
      <c r="W676" s="94"/>
      <c r="X676" s="94"/>
    </row>
    <row r="677" ht="15.75" customHeight="1">
      <c r="F677" s="102"/>
      <c r="G677" s="103"/>
      <c r="K677" s="103"/>
      <c r="L677" s="102"/>
      <c r="Q677" s="94"/>
      <c r="R677" s="94"/>
      <c r="S677" s="94"/>
      <c r="T677" s="94"/>
      <c r="U677" s="94"/>
      <c r="V677" s="94"/>
      <c r="W677" s="94"/>
      <c r="X677" s="94"/>
    </row>
    <row r="678" ht="15.75" customHeight="1">
      <c r="F678" s="102"/>
      <c r="G678" s="103"/>
      <c r="K678" s="103"/>
      <c r="L678" s="102"/>
      <c r="Q678" s="94"/>
      <c r="R678" s="94"/>
      <c r="S678" s="94"/>
      <c r="T678" s="94"/>
      <c r="U678" s="94"/>
      <c r="V678" s="94"/>
      <c r="W678" s="94"/>
      <c r="X678" s="94"/>
    </row>
    <row r="679" ht="15.75" customHeight="1">
      <c r="F679" s="102"/>
      <c r="G679" s="103"/>
      <c r="K679" s="103"/>
      <c r="L679" s="102"/>
      <c r="Q679" s="94"/>
      <c r="R679" s="94"/>
      <c r="S679" s="94"/>
      <c r="T679" s="94"/>
      <c r="U679" s="94"/>
      <c r="V679" s="94"/>
      <c r="W679" s="94"/>
      <c r="X679" s="94"/>
    </row>
    <row r="680" ht="15.75" customHeight="1">
      <c r="F680" s="102"/>
      <c r="G680" s="103"/>
      <c r="K680" s="103"/>
      <c r="L680" s="102"/>
      <c r="Q680" s="94"/>
      <c r="R680" s="94"/>
      <c r="S680" s="94"/>
      <c r="T680" s="94"/>
      <c r="U680" s="94"/>
      <c r="V680" s="94"/>
      <c r="W680" s="94"/>
      <c r="X680" s="94"/>
    </row>
    <row r="681" ht="15.75" customHeight="1">
      <c r="F681" s="102"/>
      <c r="G681" s="103"/>
      <c r="K681" s="103"/>
      <c r="L681" s="102"/>
      <c r="Q681" s="94"/>
      <c r="R681" s="94"/>
      <c r="S681" s="94"/>
      <c r="T681" s="94"/>
      <c r="U681" s="94"/>
      <c r="V681" s="94"/>
      <c r="W681" s="94"/>
      <c r="X681" s="94"/>
    </row>
    <row r="682" ht="15.75" customHeight="1">
      <c r="F682" s="102"/>
      <c r="G682" s="103"/>
      <c r="K682" s="103"/>
      <c r="L682" s="102"/>
      <c r="Q682" s="94"/>
      <c r="R682" s="94"/>
      <c r="S682" s="94"/>
      <c r="T682" s="94"/>
      <c r="U682" s="94"/>
      <c r="V682" s="94"/>
      <c r="W682" s="94"/>
      <c r="X682" s="94"/>
    </row>
    <row r="683" ht="15.75" customHeight="1">
      <c r="F683" s="102"/>
      <c r="G683" s="103"/>
      <c r="K683" s="103"/>
      <c r="L683" s="102"/>
      <c r="Q683" s="94"/>
      <c r="R683" s="94"/>
      <c r="S683" s="94"/>
      <c r="T683" s="94"/>
      <c r="U683" s="94"/>
      <c r="V683" s="94"/>
      <c r="W683" s="94"/>
      <c r="X683" s="94"/>
    </row>
    <row r="684" ht="15.75" customHeight="1">
      <c r="F684" s="102"/>
      <c r="G684" s="103"/>
      <c r="K684" s="103"/>
      <c r="L684" s="102"/>
      <c r="Q684" s="94"/>
      <c r="R684" s="94"/>
      <c r="S684" s="94"/>
      <c r="T684" s="94"/>
      <c r="U684" s="94"/>
      <c r="V684" s="94"/>
      <c r="W684" s="94"/>
      <c r="X684" s="94"/>
    </row>
    <row r="685" ht="15.75" customHeight="1">
      <c r="F685" s="102"/>
      <c r="G685" s="103"/>
      <c r="K685" s="103"/>
      <c r="L685" s="102"/>
      <c r="Q685" s="94"/>
      <c r="R685" s="94"/>
      <c r="S685" s="94"/>
      <c r="T685" s="94"/>
      <c r="U685" s="94"/>
      <c r="V685" s="94"/>
      <c r="W685" s="94"/>
      <c r="X685" s="94"/>
    </row>
    <row r="686" ht="15.75" customHeight="1">
      <c r="F686" s="102"/>
      <c r="G686" s="103"/>
      <c r="K686" s="103"/>
      <c r="L686" s="102"/>
      <c r="Q686" s="94"/>
      <c r="R686" s="94"/>
      <c r="S686" s="94"/>
      <c r="T686" s="94"/>
      <c r="U686" s="94"/>
      <c r="V686" s="94"/>
      <c r="W686" s="94"/>
      <c r="X686" s="94"/>
    </row>
    <row r="687" ht="15.75" customHeight="1">
      <c r="F687" s="102"/>
      <c r="G687" s="103"/>
      <c r="K687" s="103"/>
      <c r="L687" s="102"/>
      <c r="Q687" s="94"/>
      <c r="R687" s="94"/>
      <c r="S687" s="94"/>
      <c r="T687" s="94"/>
      <c r="U687" s="94"/>
      <c r="V687" s="94"/>
      <c r="W687" s="94"/>
      <c r="X687" s="94"/>
    </row>
    <row r="688" ht="15.75" customHeight="1">
      <c r="F688" s="102"/>
      <c r="G688" s="103"/>
      <c r="K688" s="103"/>
      <c r="L688" s="102"/>
      <c r="Q688" s="94"/>
      <c r="R688" s="94"/>
      <c r="S688" s="94"/>
      <c r="T688" s="94"/>
      <c r="U688" s="94"/>
      <c r="V688" s="94"/>
      <c r="W688" s="94"/>
      <c r="X688" s="94"/>
    </row>
    <row r="689" ht="15.75" customHeight="1">
      <c r="F689" s="102"/>
      <c r="G689" s="103"/>
      <c r="K689" s="103"/>
      <c r="L689" s="102"/>
      <c r="Q689" s="94"/>
      <c r="R689" s="94"/>
      <c r="S689" s="94"/>
      <c r="T689" s="94"/>
      <c r="U689" s="94"/>
      <c r="V689" s="94"/>
      <c r="W689" s="94"/>
      <c r="X689" s="94"/>
    </row>
    <row r="690" ht="15.75" customHeight="1">
      <c r="F690" s="102"/>
      <c r="G690" s="103"/>
      <c r="K690" s="103"/>
      <c r="L690" s="102"/>
      <c r="Q690" s="94"/>
      <c r="R690" s="94"/>
      <c r="S690" s="94"/>
      <c r="T690" s="94"/>
      <c r="U690" s="94"/>
      <c r="V690" s="94"/>
      <c r="W690" s="94"/>
      <c r="X690" s="94"/>
    </row>
    <row r="691" ht="15.75" customHeight="1">
      <c r="F691" s="102"/>
      <c r="G691" s="103"/>
      <c r="K691" s="103"/>
      <c r="L691" s="102"/>
      <c r="Q691" s="94"/>
      <c r="R691" s="94"/>
      <c r="S691" s="94"/>
      <c r="T691" s="94"/>
      <c r="U691" s="94"/>
      <c r="V691" s="94"/>
      <c r="W691" s="94"/>
      <c r="X691" s="94"/>
    </row>
    <row r="692" ht="15.75" customHeight="1">
      <c r="F692" s="102"/>
      <c r="G692" s="103"/>
      <c r="K692" s="103"/>
      <c r="L692" s="102"/>
      <c r="Q692" s="94"/>
      <c r="R692" s="94"/>
      <c r="S692" s="94"/>
      <c r="T692" s="94"/>
      <c r="U692" s="94"/>
      <c r="V692" s="94"/>
      <c r="W692" s="94"/>
      <c r="X692" s="94"/>
    </row>
    <row r="693" ht="15.75" customHeight="1">
      <c r="F693" s="102"/>
      <c r="G693" s="103"/>
      <c r="K693" s="103"/>
      <c r="L693" s="102"/>
      <c r="Q693" s="94"/>
      <c r="R693" s="94"/>
      <c r="S693" s="94"/>
      <c r="T693" s="94"/>
      <c r="U693" s="94"/>
      <c r="V693" s="94"/>
      <c r="W693" s="94"/>
      <c r="X693" s="94"/>
    </row>
    <row r="694" ht="15.75" customHeight="1">
      <c r="F694" s="102"/>
      <c r="G694" s="103"/>
      <c r="K694" s="103"/>
      <c r="L694" s="102"/>
      <c r="Q694" s="94"/>
      <c r="R694" s="94"/>
      <c r="S694" s="94"/>
      <c r="T694" s="94"/>
      <c r="U694" s="94"/>
      <c r="V694" s="94"/>
      <c r="W694" s="94"/>
      <c r="X694" s="94"/>
    </row>
    <row r="695" ht="15.75" customHeight="1">
      <c r="F695" s="102"/>
      <c r="G695" s="103"/>
      <c r="K695" s="103"/>
      <c r="L695" s="102"/>
      <c r="Q695" s="94"/>
      <c r="R695" s="94"/>
      <c r="S695" s="94"/>
      <c r="T695" s="94"/>
      <c r="U695" s="94"/>
      <c r="V695" s="94"/>
      <c r="W695" s="94"/>
      <c r="X695" s="94"/>
    </row>
    <row r="696" ht="15.75" customHeight="1">
      <c r="F696" s="102"/>
      <c r="G696" s="103"/>
      <c r="K696" s="103"/>
      <c r="L696" s="102"/>
      <c r="Q696" s="94"/>
      <c r="R696" s="94"/>
      <c r="S696" s="94"/>
      <c r="T696" s="94"/>
      <c r="U696" s="94"/>
      <c r="V696" s="94"/>
      <c r="W696" s="94"/>
      <c r="X696" s="94"/>
    </row>
    <row r="697" ht="15.75" customHeight="1">
      <c r="F697" s="102"/>
      <c r="G697" s="103"/>
      <c r="K697" s="103"/>
      <c r="L697" s="102"/>
      <c r="Q697" s="94"/>
      <c r="R697" s="94"/>
      <c r="S697" s="94"/>
      <c r="T697" s="94"/>
      <c r="U697" s="94"/>
      <c r="V697" s="94"/>
      <c r="W697" s="94"/>
      <c r="X697" s="94"/>
    </row>
    <row r="698" ht="15.75" customHeight="1">
      <c r="F698" s="102"/>
      <c r="G698" s="103"/>
      <c r="K698" s="103"/>
      <c r="L698" s="102"/>
      <c r="Q698" s="94"/>
      <c r="R698" s="94"/>
      <c r="S698" s="94"/>
      <c r="T698" s="94"/>
      <c r="U698" s="94"/>
      <c r="V698" s="94"/>
      <c r="W698" s="94"/>
      <c r="X698" s="94"/>
    </row>
    <row r="699" ht="15.75" customHeight="1">
      <c r="F699" s="102"/>
      <c r="G699" s="103"/>
      <c r="K699" s="103"/>
      <c r="L699" s="102"/>
      <c r="Q699" s="94"/>
      <c r="R699" s="94"/>
      <c r="S699" s="94"/>
      <c r="T699" s="94"/>
      <c r="U699" s="94"/>
      <c r="V699" s="94"/>
      <c r="W699" s="94"/>
      <c r="X699" s="94"/>
    </row>
    <row r="700" ht="15.75" customHeight="1">
      <c r="F700" s="102"/>
      <c r="G700" s="103"/>
      <c r="K700" s="103"/>
      <c r="L700" s="102"/>
      <c r="Q700" s="94"/>
      <c r="R700" s="94"/>
      <c r="S700" s="94"/>
      <c r="T700" s="94"/>
      <c r="U700" s="94"/>
      <c r="V700" s="94"/>
      <c r="W700" s="94"/>
      <c r="X700" s="94"/>
    </row>
    <row r="701" ht="15.75" customHeight="1">
      <c r="F701" s="102"/>
      <c r="G701" s="103"/>
      <c r="K701" s="103"/>
      <c r="L701" s="102"/>
      <c r="Q701" s="94"/>
      <c r="R701" s="94"/>
      <c r="S701" s="94"/>
      <c r="T701" s="94"/>
      <c r="U701" s="94"/>
      <c r="V701" s="94"/>
      <c r="W701" s="94"/>
      <c r="X701" s="94"/>
    </row>
    <row r="702" ht="15.75" customHeight="1">
      <c r="F702" s="102"/>
      <c r="G702" s="103"/>
      <c r="K702" s="103"/>
      <c r="L702" s="102"/>
      <c r="Q702" s="94"/>
      <c r="R702" s="94"/>
      <c r="S702" s="94"/>
      <c r="T702" s="94"/>
      <c r="U702" s="94"/>
      <c r="V702" s="94"/>
      <c r="W702" s="94"/>
      <c r="X702" s="94"/>
    </row>
    <row r="703" ht="15.75" customHeight="1">
      <c r="F703" s="102"/>
      <c r="G703" s="103"/>
      <c r="K703" s="103"/>
      <c r="L703" s="102"/>
      <c r="Q703" s="94"/>
      <c r="R703" s="94"/>
      <c r="S703" s="94"/>
      <c r="T703" s="94"/>
      <c r="U703" s="94"/>
      <c r="V703" s="94"/>
      <c r="W703" s="94"/>
      <c r="X703" s="94"/>
    </row>
    <row r="704" ht="15.75" customHeight="1">
      <c r="F704" s="102"/>
      <c r="G704" s="103"/>
      <c r="K704" s="103"/>
      <c r="L704" s="102"/>
      <c r="Q704" s="94"/>
      <c r="R704" s="94"/>
      <c r="S704" s="94"/>
      <c r="T704" s="94"/>
      <c r="U704" s="94"/>
      <c r="V704" s="94"/>
      <c r="W704" s="94"/>
      <c r="X704" s="94"/>
    </row>
    <row r="705" ht="15.75" customHeight="1">
      <c r="F705" s="102"/>
      <c r="G705" s="103"/>
      <c r="K705" s="103"/>
      <c r="L705" s="102"/>
      <c r="Q705" s="94"/>
      <c r="R705" s="94"/>
      <c r="S705" s="94"/>
      <c r="T705" s="94"/>
      <c r="U705" s="94"/>
      <c r="V705" s="94"/>
      <c r="W705" s="94"/>
      <c r="X705" s="94"/>
    </row>
    <row r="706" ht="15.75" customHeight="1">
      <c r="F706" s="102"/>
      <c r="G706" s="103"/>
      <c r="K706" s="103"/>
      <c r="L706" s="102"/>
      <c r="Q706" s="94"/>
      <c r="R706" s="94"/>
      <c r="S706" s="94"/>
      <c r="T706" s="94"/>
      <c r="U706" s="94"/>
      <c r="V706" s="94"/>
      <c r="W706" s="94"/>
      <c r="X706" s="94"/>
    </row>
    <row r="707" ht="15.75" customHeight="1">
      <c r="F707" s="102"/>
      <c r="G707" s="103"/>
      <c r="K707" s="103"/>
      <c r="L707" s="102"/>
      <c r="Q707" s="94"/>
      <c r="R707" s="94"/>
      <c r="S707" s="94"/>
      <c r="T707" s="94"/>
      <c r="U707" s="94"/>
      <c r="V707" s="94"/>
      <c r="W707" s="94"/>
      <c r="X707" s="94"/>
    </row>
    <row r="708" ht="15.75" customHeight="1">
      <c r="F708" s="102"/>
      <c r="G708" s="103"/>
      <c r="K708" s="103"/>
      <c r="L708" s="102"/>
      <c r="Q708" s="94"/>
      <c r="R708" s="94"/>
      <c r="S708" s="94"/>
      <c r="T708" s="94"/>
      <c r="U708" s="94"/>
      <c r="V708" s="94"/>
      <c r="W708" s="94"/>
      <c r="X708" s="94"/>
    </row>
    <row r="709" ht="15.75" customHeight="1">
      <c r="F709" s="102"/>
      <c r="G709" s="103"/>
      <c r="K709" s="103"/>
      <c r="L709" s="102"/>
      <c r="Q709" s="94"/>
      <c r="R709" s="94"/>
      <c r="S709" s="94"/>
      <c r="T709" s="94"/>
      <c r="U709" s="94"/>
      <c r="V709" s="94"/>
      <c r="W709" s="94"/>
      <c r="X709" s="94"/>
    </row>
    <row r="710" ht="15.75" customHeight="1">
      <c r="F710" s="102"/>
      <c r="G710" s="103"/>
      <c r="K710" s="103"/>
      <c r="L710" s="102"/>
      <c r="Q710" s="94"/>
      <c r="R710" s="94"/>
      <c r="S710" s="94"/>
      <c r="T710" s="94"/>
      <c r="U710" s="94"/>
      <c r="V710" s="94"/>
      <c r="W710" s="94"/>
      <c r="X710" s="94"/>
    </row>
    <row r="711" ht="15.75" customHeight="1">
      <c r="F711" s="102"/>
      <c r="G711" s="103"/>
      <c r="K711" s="103"/>
      <c r="L711" s="102"/>
      <c r="Q711" s="94"/>
      <c r="R711" s="94"/>
      <c r="S711" s="94"/>
      <c r="T711" s="94"/>
      <c r="U711" s="94"/>
      <c r="V711" s="94"/>
      <c r="W711" s="94"/>
      <c r="X711" s="94"/>
    </row>
    <row r="712" ht="15.75" customHeight="1">
      <c r="F712" s="102"/>
      <c r="G712" s="103"/>
      <c r="K712" s="103"/>
      <c r="L712" s="102"/>
      <c r="Q712" s="94"/>
      <c r="R712" s="94"/>
      <c r="S712" s="94"/>
      <c r="T712" s="94"/>
      <c r="U712" s="94"/>
      <c r="V712" s="94"/>
      <c r="W712" s="94"/>
      <c r="X712" s="94"/>
    </row>
    <row r="713" ht="15.75" customHeight="1">
      <c r="F713" s="102"/>
      <c r="G713" s="103"/>
      <c r="K713" s="103"/>
      <c r="L713" s="102"/>
      <c r="Q713" s="94"/>
      <c r="R713" s="94"/>
      <c r="S713" s="94"/>
      <c r="T713" s="94"/>
      <c r="U713" s="94"/>
      <c r="V713" s="94"/>
      <c r="W713" s="94"/>
      <c r="X713" s="94"/>
    </row>
    <row r="714" ht="15.75" customHeight="1">
      <c r="F714" s="102"/>
      <c r="G714" s="103"/>
      <c r="K714" s="103"/>
      <c r="L714" s="102"/>
      <c r="Q714" s="94"/>
      <c r="R714" s="94"/>
      <c r="S714" s="94"/>
      <c r="T714" s="94"/>
      <c r="U714" s="94"/>
      <c r="V714" s="94"/>
      <c r="W714" s="94"/>
      <c r="X714" s="94"/>
    </row>
    <row r="715" ht="15.75" customHeight="1">
      <c r="F715" s="102"/>
      <c r="G715" s="103"/>
      <c r="K715" s="103"/>
      <c r="L715" s="102"/>
      <c r="Q715" s="94"/>
      <c r="R715" s="94"/>
      <c r="S715" s="94"/>
      <c r="T715" s="94"/>
      <c r="U715" s="94"/>
      <c r="V715" s="94"/>
      <c r="W715" s="94"/>
      <c r="X715" s="94"/>
    </row>
    <row r="716" ht="15.75" customHeight="1">
      <c r="F716" s="102"/>
      <c r="G716" s="103"/>
      <c r="K716" s="103"/>
      <c r="L716" s="102"/>
      <c r="Q716" s="94"/>
      <c r="R716" s="94"/>
      <c r="S716" s="94"/>
      <c r="T716" s="94"/>
      <c r="U716" s="94"/>
      <c r="V716" s="94"/>
      <c r="W716" s="94"/>
      <c r="X716" s="94"/>
    </row>
    <row r="717" ht="15.75" customHeight="1">
      <c r="F717" s="102"/>
      <c r="G717" s="103"/>
      <c r="K717" s="103"/>
      <c r="L717" s="102"/>
      <c r="Q717" s="94"/>
      <c r="R717" s="94"/>
      <c r="S717" s="94"/>
      <c r="T717" s="94"/>
      <c r="U717" s="94"/>
      <c r="V717" s="94"/>
      <c r="W717" s="94"/>
      <c r="X717" s="94"/>
    </row>
    <row r="718" ht="15.75" customHeight="1">
      <c r="F718" s="102"/>
      <c r="G718" s="103"/>
      <c r="K718" s="103"/>
      <c r="L718" s="102"/>
      <c r="Q718" s="94"/>
      <c r="R718" s="94"/>
      <c r="S718" s="94"/>
      <c r="T718" s="94"/>
      <c r="U718" s="94"/>
      <c r="V718" s="94"/>
      <c r="W718" s="94"/>
      <c r="X718" s="94"/>
    </row>
    <row r="719" ht="15.75" customHeight="1">
      <c r="F719" s="102"/>
      <c r="G719" s="103"/>
      <c r="K719" s="103"/>
      <c r="L719" s="102"/>
      <c r="Q719" s="94"/>
      <c r="R719" s="94"/>
      <c r="S719" s="94"/>
      <c r="T719" s="94"/>
      <c r="U719" s="94"/>
      <c r="V719" s="94"/>
      <c r="W719" s="94"/>
      <c r="X719" s="94"/>
    </row>
    <row r="720" ht="15.75" customHeight="1">
      <c r="F720" s="102"/>
      <c r="G720" s="103"/>
      <c r="K720" s="103"/>
      <c r="L720" s="102"/>
      <c r="Q720" s="94"/>
      <c r="R720" s="94"/>
      <c r="S720" s="94"/>
      <c r="T720" s="94"/>
      <c r="U720" s="94"/>
      <c r="V720" s="94"/>
      <c r="W720" s="94"/>
      <c r="X720" s="94"/>
    </row>
    <row r="721" ht="15.75" customHeight="1">
      <c r="F721" s="102"/>
      <c r="G721" s="103"/>
      <c r="K721" s="103"/>
      <c r="L721" s="102"/>
      <c r="Q721" s="94"/>
      <c r="R721" s="94"/>
      <c r="S721" s="94"/>
      <c r="T721" s="94"/>
      <c r="U721" s="94"/>
      <c r="V721" s="94"/>
      <c r="W721" s="94"/>
      <c r="X721" s="94"/>
    </row>
    <row r="722" ht="15.75" customHeight="1">
      <c r="F722" s="102"/>
      <c r="G722" s="103"/>
      <c r="K722" s="103"/>
      <c r="L722" s="102"/>
      <c r="Q722" s="94"/>
      <c r="R722" s="94"/>
      <c r="S722" s="94"/>
      <c r="T722" s="94"/>
      <c r="U722" s="94"/>
      <c r="V722" s="94"/>
      <c r="W722" s="94"/>
      <c r="X722" s="94"/>
    </row>
    <row r="723" ht="15.75" customHeight="1">
      <c r="F723" s="102"/>
      <c r="G723" s="103"/>
      <c r="K723" s="103"/>
      <c r="L723" s="102"/>
      <c r="Q723" s="94"/>
      <c r="R723" s="94"/>
      <c r="S723" s="94"/>
      <c r="T723" s="94"/>
      <c r="U723" s="94"/>
      <c r="V723" s="94"/>
      <c r="W723" s="94"/>
      <c r="X723" s="94"/>
    </row>
    <row r="724" ht="15.75" customHeight="1">
      <c r="F724" s="102"/>
      <c r="G724" s="103"/>
      <c r="K724" s="103"/>
      <c r="L724" s="102"/>
      <c r="Q724" s="94"/>
      <c r="R724" s="94"/>
      <c r="S724" s="94"/>
      <c r="T724" s="94"/>
      <c r="U724" s="94"/>
      <c r="V724" s="94"/>
      <c r="W724" s="94"/>
      <c r="X724" s="94"/>
    </row>
    <row r="725" ht="15.75" customHeight="1">
      <c r="F725" s="102"/>
      <c r="G725" s="103"/>
      <c r="K725" s="103"/>
      <c r="L725" s="102"/>
      <c r="Q725" s="94"/>
      <c r="R725" s="94"/>
      <c r="S725" s="94"/>
      <c r="T725" s="94"/>
      <c r="U725" s="94"/>
      <c r="V725" s="94"/>
      <c r="W725" s="94"/>
      <c r="X725" s="94"/>
    </row>
    <row r="726" ht="15.75" customHeight="1">
      <c r="F726" s="102"/>
      <c r="G726" s="103"/>
      <c r="K726" s="103"/>
      <c r="L726" s="102"/>
      <c r="Q726" s="94"/>
      <c r="R726" s="94"/>
      <c r="S726" s="94"/>
      <c r="T726" s="94"/>
      <c r="U726" s="94"/>
      <c r="V726" s="94"/>
      <c r="W726" s="94"/>
      <c r="X726" s="94"/>
    </row>
    <row r="727" ht="15.75" customHeight="1">
      <c r="F727" s="102"/>
      <c r="G727" s="103"/>
      <c r="K727" s="103"/>
      <c r="L727" s="102"/>
      <c r="Q727" s="94"/>
      <c r="R727" s="94"/>
      <c r="S727" s="94"/>
      <c r="T727" s="94"/>
      <c r="U727" s="94"/>
      <c r="V727" s="94"/>
      <c r="W727" s="94"/>
      <c r="X727" s="94"/>
    </row>
    <row r="728" ht="15.75" customHeight="1">
      <c r="F728" s="102"/>
      <c r="G728" s="103"/>
      <c r="K728" s="103"/>
      <c r="L728" s="102"/>
      <c r="Q728" s="94"/>
      <c r="R728" s="94"/>
      <c r="S728" s="94"/>
      <c r="T728" s="94"/>
      <c r="U728" s="94"/>
      <c r="V728" s="94"/>
      <c r="W728" s="94"/>
      <c r="X728" s="94"/>
    </row>
    <row r="729" ht="15.75" customHeight="1">
      <c r="F729" s="102"/>
      <c r="G729" s="103"/>
      <c r="K729" s="103"/>
      <c r="L729" s="102"/>
      <c r="Q729" s="94"/>
      <c r="R729" s="94"/>
      <c r="S729" s="94"/>
      <c r="T729" s="94"/>
      <c r="U729" s="94"/>
      <c r="V729" s="94"/>
      <c r="W729" s="94"/>
      <c r="X729" s="94"/>
    </row>
    <row r="730" ht="15.75" customHeight="1">
      <c r="F730" s="102"/>
      <c r="G730" s="103"/>
      <c r="K730" s="103"/>
      <c r="L730" s="102"/>
      <c r="Q730" s="94"/>
      <c r="R730" s="94"/>
      <c r="S730" s="94"/>
      <c r="T730" s="94"/>
      <c r="U730" s="94"/>
      <c r="V730" s="94"/>
      <c r="W730" s="94"/>
      <c r="X730" s="94"/>
    </row>
    <row r="731" ht="15.75" customHeight="1">
      <c r="F731" s="102"/>
      <c r="G731" s="103"/>
      <c r="K731" s="103"/>
      <c r="L731" s="102"/>
      <c r="Q731" s="94"/>
      <c r="R731" s="94"/>
      <c r="S731" s="94"/>
      <c r="T731" s="94"/>
      <c r="U731" s="94"/>
      <c r="V731" s="94"/>
      <c r="W731" s="94"/>
      <c r="X731" s="94"/>
    </row>
    <row r="732" ht="15.75" customHeight="1">
      <c r="F732" s="102"/>
      <c r="G732" s="103"/>
      <c r="K732" s="103"/>
      <c r="L732" s="102"/>
      <c r="Q732" s="94"/>
      <c r="R732" s="94"/>
      <c r="S732" s="94"/>
      <c r="T732" s="94"/>
      <c r="U732" s="94"/>
      <c r="V732" s="94"/>
      <c r="W732" s="94"/>
      <c r="X732" s="94"/>
    </row>
    <row r="733" ht="15.75" customHeight="1">
      <c r="F733" s="102"/>
      <c r="G733" s="103"/>
      <c r="K733" s="103"/>
      <c r="L733" s="102"/>
      <c r="Q733" s="94"/>
      <c r="R733" s="94"/>
      <c r="S733" s="94"/>
      <c r="T733" s="94"/>
      <c r="U733" s="94"/>
      <c r="V733" s="94"/>
      <c r="W733" s="94"/>
      <c r="X733" s="94"/>
    </row>
    <row r="734" ht="15.75" customHeight="1">
      <c r="F734" s="102"/>
      <c r="G734" s="103"/>
      <c r="K734" s="103"/>
      <c r="L734" s="102"/>
      <c r="Q734" s="94"/>
      <c r="R734" s="94"/>
      <c r="S734" s="94"/>
      <c r="T734" s="94"/>
      <c r="U734" s="94"/>
      <c r="V734" s="94"/>
      <c r="W734" s="94"/>
      <c r="X734" s="94"/>
    </row>
    <row r="735" ht="15.75" customHeight="1">
      <c r="F735" s="102"/>
      <c r="G735" s="103"/>
      <c r="K735" s="103"/>
      <c r="L735" s="102"/>
      <c r="Q735" s="94"/>
      <c r="R735" s="94"/>
      <c r="S735" s="94"/>
      <c r="T735" s="94"/>
      <c r="U735" s="94"/>
      <c r="V735" s="94"/>
      <c r="W735" s="94"/>
      <c r="X735" s="94"/>
    </row>
    <row r="736" ht="15.75" customHeight="1">
      <c r="F736" s="102"/>
      <c r="G736" s="103"/>
      <c r="K736" s="103"/>
      <c r="L736" s="102"/>
      <c r="Q736" s="94"/>
      <c r="R736" s="94"/>
      <c r="S736" s="94"/>
      <c r="T736" s="94"/>
      <c r="U736" s="94"/>
      <c r="V736" s="94"/>
      <c r="W736" s="94"/>
      <c r="X736" s="94"/>
    </row>
    <row r="737" ht="15.75" customHeight="1">
      <c r="F737" s="102"/>
      <c r="G737" s="103"/>
      <c r="K737" s="103"/>
      <c r="L737" s="102"/>
      <c r="Q737" s="94"/>
      <c r="R737" s="94"/>
      <c r="S737" s="94"/>
      <c r="T737" s="94"/>
      <c r="U737" s="94"/>
      <c r="V737" s="94"/>
      <c r="W737" s="94"/>
      <c r="X737" s="94"/>
    </row>
    <row r="738" ht="15.75" customHeight="1">
      <c r="F738" s="102"/>
      <c r="G738" s="103"/>
      <c r="K738" s="103"/>
      <c r="L738" s="102"/>
      <c r="Q738" s="94"/>
      <c r="R738" s="94"/>
      <c r="S738" s="94"/>
      <c r="T738" s="94"/>
      <c r="U738" s="94"/>
      <c r="V738" s="94"/>
      <c r="W738" s="94"/>
      <c r="X738" s="94"/>
    </row>
    <row r="739" ht="15.75" customHeight="1">
      <c r="F739" s="102"/>
      <c r="G739" s="103"/>
      <c r="K739" s="103"/>
      <c r="L739" s="102"/>
      <c r="Q739" s="94"/>
      <c r="R739" s="94"/>
      <c r="S739" s="94"/>
      <c r="T739" s="94"/>
      <c r="U739" s="94"/>
      <c r="V739" s="94"/>
      <c r="W739" s="94"/>
      <c r="X739" s="94"/>
    </row>
    <row r="740" ht="15.75" customHeight="1">
      <c r="F740" s="102"/>
      <c r="G740" s="103"/>
      <c r="K740" s="103"/>
      <c r="L740" s="102"/>
      <c r="Q740" s="94"/>
      <c r="R740" s="94"/>
      <c r="S740" s="94"/>
      <c r="T740" s="94"/>
      <c r="U740" s="94"/>
      <c r="V740" s="94"/>
      <c r="W740" s="94"/>
      <c r="X740" s="94"/>
    </row>
    <row r="741" ht="15.75" customHeight="1">
      <c r="F741" s="102"/>
      <c r="G741" s="103"/>
      <c r="K741" s="103"/>
      <c r="L741" s="102"/>
      <c r="Q741" s="94"/>
      <c r="R741" s="94"/>
      <c r="S741" s="94"/>
      <c r="T741" s="94"/>
      <c r="U741" s="94"/>
      <c r="V741" s="94"/>
      <c r="W741" s="94"/>
      <c r="X741" s="94"/>
    </row>
    <row r="742" ht="15.75" customHeight="1">
      <c r="F742" s="102"/>
      <c r="G742" s="103"/>
      <c r="K742" s="103"/>
      <c r="L742" s="102"/>
      <c r="Q742" s="94"/>
      <c r="R742" s="94"/>
      <c r="S742" s="94"/>
      <c r="T742" s="94"/>
      <c r="U742" s="94"/>
      <c r="V742" s="94"/>
      <c r="W742" s="94"/>
      <c r="X742" s="94"/>
    </row>
    <row r="743" ht="15.75" customHeight="1">
      <c r="F743" s="102"/>
      <c r="G743" s="103"/>
      <c r="K743" s="103"/>
      <c r="L743" s="102"/>
      <c r="Q743" s="94"/>
      <c r="R743" s="94"/>
      <c r="S743" s="94"/>
      <c r="T743" s="94"/>
      <c r="U743" s="94"/>
      <c r="V743" s="94"/>
      <c r="W743" s="94"/>
      <c r="X743" s="94"/>
    </row>
    <row r="744" ht="15.75" customHeight="1">
      <c r="F744" s="102"/>
      <c r="G744" s="103"/>
      <c r="K744" s="103"/>
      <c r="L744" s="102"/>
      <c r="Q744" s="94"/>
      <c r="R744" s="94"/>
      <c r="S744" s="94"/>
      <c r="T744" s="94"/>
      <c r="U744" s="94"/>
      <c r="V744" s="94"/>
      <c r="W744" s="94"/>
      <c r="X744" s="94"/>
    </row>
    <row r="745" ht="15.75" customHeight="1">
      <c r="F745" s="102"/>
      <c r="G745" s="103"/>
      <c r="K745" s="103"/>
      <c r="L745" s="102"/>
      <c r="Q745" s="94"/>
      <c r="R745" s="94"/>
      <c r="S745" s="94"/>
      <c r="T745" s="94"/>
      <c r="U745" s="94"/>
      <c r="V745" s="94"/>
      <c r="W745" s="94"/>
      <c r="X745" s="94"/>
    </row>
    <row r="746" ht="15.75" customHeight="1">
      <c r="F746" s="102"/>
      <c r="G746" s="103"/>
      <c r="K746" s="103"/>
      <c r="L746" s="102"/>
      <c r="Q746" s="94"/>
      <c r="R746" s="94"/>
      <c r="S746" s="94"/>
      <c r="T746" s="94"/>
      <c r="U746" s="94"/>
      <c r="V746" s="94"/>
      <c r="W746" s="94"/>
      <c r="X746" s="94"/>
    </row>
    <row r="747" ht="15.75" customHeight="1">
      <c r="F747" s="102"/>
      <c r="G747" s="103"/>
      <c r="K747" s="103"/>
      <c r="L747" s="102"/>
      <c r="Q747" s="94"/>
      <c r="R747" s="94"/>
      <c r="S747" s="94"/>
      <c r="T747" s="94"/>
      <c r="U747" s="94"/>
      <c r="V747" s="94"/>
      <c r="W747" s="94"/>
      <c r="X747" s="94"/>
    </row>
    <row r="748" ht="15.75" customHeight="1">
      <c r="F748" s="102"/>
      <c r="G748" s="103"/>
      <c r="K748" s="103"/>
      <c r="L748" s="102"/>
      <c r="Q748" s="94"/>
      <c r="R748" s="94"/>
      <c r="S748" s="94"/>
      <c r="T748" s="94"/>
      <c r="U748" s="94"/>
      <c r="V748" s="94"/>
      <c r="W748" s="94"/>
      <c r="X748" s="94"/>
    </row>
    <row r="749" ht="15.75" customHeight="1">
      <c r="F749" s="102"/>
      <c r="G749" s="103"/>
      <c r="K749" s="103"/>
      <c r="L749" s="102"/>
      <c r="Q749" s="94"/>
      <c r="R749" s="94"/>
      <c r="S749" s="94"/>
      <c r="T749" s="94"/>
      <c r="U749" s="94"/>
      <c r="V749" s="94"/>
      <c r="W749" s="94"/>
      <c r="X749" s="94"/>
    </row>
    <row r="750" ht="15.75" customHeight="1">
      <c r="F750" s="102"/>
      <c r="G750" s="103"/>
      <c r="K750" s="103"/>
      <c r="L750" s="102"/>
      <c r="Q750" s="94"/>
      <c r="R750" s="94"/>
      <c r="S750" s="94"/>
      <c r="T750" s="94"/>
      <c r="U750" s="94"/>
      <c r="V750" s="94"/>
      <c r="W750" s="94"/>
      <c r="X750" s="94"/>
    </row>
    <row r="751" ht="15.75" customHeight="1">
      <c r="F751" s="102"/>
      <c r="G751" s="103"/>
      <c r="K751" s="103"/>
      <c r="L751" s="102"/>
      <c r="Q751" s="94"/>
      <c r="R751" s="94"/>
      <c r="S751" s="94"/>
      <c r="T751" s="94"/>
      <c r="U751" s="94"/>
      <c r="V751" s="94"/>
      <c r="W751" s="94"/>
      <c r="X751" s="94"/>
    </row>
    <row r="752" ht="15.75" customHeight="1">
      <c r="F752" s="102"/>
      <c r="G752" s="103"/>
      <c r="K752" s="103"/>
      <c r="L752" s="102"/>
      <c r="Q752" s="94"/>
      <c r="R752" s="94"/>
      <c r="S752" s="94"/>
      <c r="T752" s="94"/>
      <c r="U752" s="94"/>
      <c r="V752" s="94"/>
      <c r="W752" s="94"/>
      <c r="X752" s="94"/>
    </row>
    <row r="753" ht="15.75" customHeight="1">
      <c r="F753" s="102"/>
      <c r="G753" s="103"/>
      <c r="K753" s="103"/>
      <c r="L753" s="102"/>
      <c r="Q753" s="94"/>
      <c r="R753" s="94"/>
      <c r="S753" s="94"/>
      <c r="T753" s="94"/>
      <c r="U753" s="94"/>
      <c r="V753" s="94"/>
      <c r="W753" s="94"/>
      <c r="X753" s="94"/>
    </row>
    <row r="754" ht="15.75" customHeight="1">
      <c r="F754" s="102"/>
      <c r="G754" s="103"/>
      <c r="K754" s="103"/>
      <c r="L754" s="102"/>
      <c r="Q754" s="94"/>
      <c r="R754" s="94"/>
      <c r="S754" s="94"/>
      <c r="T754" s="94"/>
      <c r="U754" s="94"/>
      <c r="V754" s="94"/>
      <c r="W754" s="94"/>
      <c r="X754" s="94"/>
    </row>
    <row r="755" ht="15.75" customHeight="1">
      <c r="F755" s="102"/>
      <c r="G755" s="103"/>
      <c r="K755" s="103"/>
      <c r="L755" s="102"/>
      <c r="Q755" s="94"/>
      <c r="R755" s="94"/>
      <c r="S755" s="94"/>
      <c r="T755" s="94"/>
      <c r="U755" s="94"/>
      <c r="V755" s="94"/>
      <c r="W755" s="94"/>
      <c r="X755" s="94"/>
    </row>
    <row r="756" ht="15.75" customHeight="1">
      <c r="F756" s="102"/>
      <c r="G756" s="103"/>
      <c r="K756" s="103"/>
      <c r="L756" s="102"/>
      <c r="Q756" s="94"/>
      <c r="R756" s="94"/>
      <c r="S756" s="94"/>
      <c r="T756" s="94"/>
      <c r="U756" s="94"/>
      <c r="V756" s="94"/>
      <c r="W756" s="94"/>
      <c r="X756" s="94"/>
    </row>
    <row r="757" ht="15.75" customHeight="1">
      <c r="F757" s="102"/>
      <c r="G757" s="103"/>
      <c r="K757" s="103"/>
      <c r="L757" s="102"/>
      <c r="Q757" s="94"/>
      <c r="R757" s="94"/>
      <c r="S757" s="94"/>
      <c r="T757" s="94"/>
      <c r="U757" s="94"/>
      <c r="V757" s="94"/>
      <c r="W757" s="94"/>
      <c r="X757" s="94"/>
    </row>
    <row r="758" ht="15.75" customHeight="1">
      <c r="F758" s="102"/>
      <c r="G758" s="103"/>
      <c r="K758" s="103"/>
      <c r="L758" s="102"/>
      <c r="Q758" s="94"/>
      <c r="R758" s="94"/>
      <c r="S758" s="94"/>
      <c r="T758" s="94"/>
      <c r="U758" s="94"/>
      <c r="V758" s="94"/>
      <c r="W758" s="94"/>
      <c r="X758" s="94"/>
    </row>
    <row r="759" ht="15.75" customHeight="1">
      <c r="F759" s="102"/>
      <c r="G759" s="103"/>
      <c r="K759" s="103"/>
      <c r="L759" s="102"/>
      <c r="Q759" s="94"/>
      <c r="R759" s="94"/>
      <c r="S759" s="94"/>
      <c r="T759" s="94"/>
      <c r="U759" s="94"/>
      <c r="V759" s="94"/>
      <c r="W759" s="94"/>
      <c r="X759" s="94"/>
    </row>
    <row r="760" ht="15.75" customHeight="1">
      <c r="F760" s="102"/>
      <c r="G760" s="103"/>
      <c r="K760" s="103"/>
      <c r="L760" s="102"/>
      <c r="Q760" s="94"/>
      <c r="R760" s="94"/>
      <c r="S760" s="94"/>
      <c r="T760" s="94"/>
      <c r="U760" s="94"/>
      <c r="V760" s="94"/>
      <c r="W760" s="94"/>
      <c r="X760" s="94"/>
    </row>
    <row r="761" ht="15.75" customHeight="1">
      <c r="F761" s="102"/>
      <c r="G761" s="103"/>
      <c r="K761" s="103"/>
      <c r="L761" s="102"/>
      <c r="Q761" s="94"/>
      <c r="R761" s="94"/>
      <c r="S761" s="94"/>
      <c r="T761" s="94"/>
      <c r="U761" s="94"/>
      <c r="V761" s="94"/>
      <c r="W761" s="94"/>
      <c r="X761" s="94"/>
    </row>
    <row r="762" ht="15.75" customHeight="1">
      <c r="F762" s="102"/>
      <c r="G762" s="103"/>
      <c r="K762" s="103"/>
      <c r="L762" s="102"/>
      <c r="Q762" s="94"/>
      <c r="R762" s="94"/>
      <c r="S762" s="94"/>
      <c r="T762" s="94"/>
      <c r="U762" s="94"/>
      <c r="V762" s="94"/>
      <c r="W762" s="94"/>
      <c r="X762" s="94"/>
    </row>
    <row r="763" ht="15.75" customHeight="1">
      <c r="F763" s="102"/>
      <c r="G763" s="103"/>
      <c r="K763" s="103"/>
      <c r="L763" s="102"/>
      <c r="Q763" s="94"/>
      <c r="R763" s="94"/>
      <c r="S763" s="94"/>
      <c r="T763" s="94"/>
      <c r="U763" s="94"/>
      <c r="V763" s="94"/>
      <c r="W763" s="94"/>
      <c r="X763" s="94"/>
    </row>
    <row r="764" ht="15.75" customHeight="1">
      <c r="F764" s="102"/>
      <c r="G764" s="103"/>
      <c r="K764" s="103"/>
      <c r="L764" s="102"/>
      <c r="Q764" s="94"/>
      <c r="R764" s="94"/>
      <c r="S764" s="94"/>
      <c r="T764" s="94"/>
      <c r="U764" s="94"/>
      <c r="V764" s="94"/>
      <c r="W764" s="94"/>
      <c r="X764" s="94"/>
    </row>
    <row r="765" ht="15.75" customHeight="1">
      <c r="F765" s="102"/>
      <c r="G765" s="103"/>
      <c r="K765" s="103"/>
      <c r="L765" s="102"/>
      <c r="Q765" s="94"/>
      <c r="R765" s="94"/>
      <c r="S765" s="94"/>
      <c r="T765" s="94"/>
      <c r="U765" s="94"/>
      <c r="V765" s="94"/>
      <c r="W765" s="94"/>
      <c r="X765" s="94"/>
    </row>
    <row r="766" ht="15.75" customHeight="1">
      <c r="F766" s="102"/>
      <c r="G766" s="103"/>
      <c r="K766" s="103"/>
      <c r="L766" s="102"/>
      <c r="Q766" s="94"/>
      <c r="R766" s="94"/>
      <c r="S766" s="94"/>
      <c r="T766" s="94"/>
      <c r="U766" s="94"/>
      <c r="V766" s="94"/>
      <c r="W766" s="94"/>
      <c r="X766" s="94"/>
    </row>
    <row r="767" ht="15.75" customHeight="1">
      <c r="F767" s="102"/>
      <c r="G767" s="103"/>
      <c r="K767" s="103"/>
      <c r="L767" s="102"/>
      <c r="Q767" s="94"/>
      <c r="R767" s="94"/>
      <c r="S767" s="94"/>
      <c r="T767" s="94"/>
      <c r="U767" s="94"/>
      <c r="V767" s="94"/>
      <c r="W767" s="94"/>
      <c r="X767" s="94"/>
    </row>
    <row r="768" ht="15.75" customHeight="1">
      <c r="F768" s="102"/>
      <c r="G768" s="103"/>
      <c r="K768" s="103"/>
      <c r="L768" s="102"/>
      <c r="Q768" s="94"/>
      <c r="R768" s="94"/>
      <c r="S768" s="94"/>
      <c r="T768" s="94"/>
      <c r="U768" s="94"/>
      <c r="V768" s="94"/>
      <c r="W768" s="94"/>
      <c r="X768" s="94"/>
    </row>
    <row r="769" ht="15.75" customHeight="1">
      <c r="F769" s="102"/>
      <c r="G769" s="103"/>
      <c r="K769" s="103"/>
      <c r="L769" s="102"/>
      <c r="Q769" s="94"/>
      <c r="R769" s="94"/>
      <c r="S769" s="94"/>
      <c r="T769" s="94"/>
      <c r="U769" s="94"/>
      <c r="V769" s="94"/>
      <c r="W769" s="94"/>
      <c r="X769" s="94"/>
    </row>
    <row r="770" ht="15.75" customHeight="1">
      <c r="F770" s="102"/>
      <c r="G770" s="103"/>
      <c r="K770" s="103"/>
      <c r="L770" s="102"/>
      <c r="Q770" s="94"/>
      <c r="R770" s="94"/>
      <c r="S770" s="94"/>
      <c r="T770" s="94"/>
      <c r="U770" s="94"/>
      <c r="V770" s="94"/>
      <c r="W770" s="94"/>
      <c r="X770" s="94"/>
    </row>
    <row r="771" ht="15.75" customHeight="1">
      <c r="F771" s="102"/>
      <c r="G771" s="103"/>
      <c r="K771" s="103"/>
      <c r="L771" s="102"/>
      <c r="Q771" s="94"/>
      <c r="R771" s="94"/>
      <c r="S771" s="94"/>
      <c r="T771" s="94"/>
      <c r="U771" s="94"/>
      <c r="V771" s="94"/>
      <c r="W771" s="94"/>
      <c r="X771" s="94"/>
    </row>
    <row r="772" ht="15.75" customHeight="1">
      <c r="F772" s="102"/>
      <c r="G772" s="103"/>
      <c r="K772" s="103"/>
      <c r="L772" s="102"/>
      <c r="Q772" s="94"/>
      <c r="R772" s="94"/>
      <c r="S772" s="94"/>
      <c r="T772" s="94"/>
      <c r="U772" s="94"/>
      <c r="V772" s="94"/>
      <c r="W772" s="94"/>
      <c r="X772" s="94"/>
    </row>
    <row r="773" ht="15.75" customHeight="1">
      <c r="F773" s="102"/>
      <c r="G773" s="103"/>
      <c r="K773" s="103"/>
      <c r="L773" s="102"/>
      <c r="Q773" s="94"/>
      <c r="R773" s="94"/>
      <c r="S773" s="94"/>
      <c r="T773" s="94"/>
      <c r="U773" s="94"/>
      <c r="V773" s="94"/>
      <c r="W773" s="94"/>
      <c r="X773" s="94"/>
    </row>
    <row r="774" ht="15.75" customHeight="1">
      <c r="F774" s="102"/>
      <c r="G774" s="103"/>
      <c r="K774" s="103"/>
      <c r="L774" s="102"/>
      <c r="Q774" s="94"/>
      <c r="R774" s="94"/>
      <c r="S774" s="94"/>
      <c r="T774" s="94"/>
      <c r="U774" s="94"/>
      <c r="V774" s="94"/>
      <c r="W774" s="94"/>
      <c r="X774" s="94"/>
    </row>
    <row r="775" ht="15.75" customHeight="1">
      <c r="F775" s="102"/>
      <c r="G775" s="103"/>
      <c r="K775" s="103"/>
      <c r="L775" s="102"/>
      <c r="Q775" s="94"/>
      <c r="R775" s="94"/>
      <c r="S775" s="94"/>
      <c r="T775" s="94"/>
      <c r="U775" s="94"/>
      <c r="V775" s="94"/>
      <c r="W775" s="94"/>
      <c r="X775" s="94"/>
    </row>
    <row r="776" ht="15.75" customHeight="1">
      <c r="F776" s="102"/>
      <c r="G776" s="103"/>
      <c r="K776" s="103"/>
      <c r="L776" s="102"/>
      <c r="Q776" s="94"/>
      <c r="R776" s="94"/>
      <c r="S776" s="94"/>
      <c r="T776" s="94"/>
      <c r="U776" s="94"/>
      <c r="V776" s="94"/>
      <c r="W776" s="94"/>
      <c r="X776" s="94"/>
    </row>
    <row r="777" ht="15.75" customHeight="1">
      <c r="F777" s="102"/>
      <c r="G777" s="103"/>
      <c r="K777" s="103"/>
      <c r="L777" s="102"/>
      <c r="Q777" s="94"/>
      <c r="R777" s="94"/>
      <c r="S777" s="94"/>
      <c r="T777" s="94"/>
      <c r="U777" s="94"/>
      <c r="V777" s="94"/>
      <c r="W777" s="94"/>
      <c r="X777" s="94"/>
    </row>
    <row r="778" ht="15.75" customHeight="1">
      <c r="F778" s="102"/>
      <c r="G778" s="103"/>
      <c r="K778" s="103"/>
      <c r="L778" s="102"/>
      <c r="Q778" s="94"/>
      <c r="R778" s="94"/>
      <c r="S778" s="94"/>
      <c r="T778" s="94"/>
      <c r="U778" s="94"/>
      <c r="V778" s="94"/>
      <c r="W778" s="94"/>
      <c r="X778" s="94"/>
    </row>
    <row r="779" ht="15.75" customHeight="1">
      <c r="F779" s="102"/>
      <c r="G779" s="103"/>
      <c r="K779" s="103"/>
      <c r="L779" s="102"/>
      <c r="Q779" s="94"/>
      <c r="R779" s="94"/>
      <c r="S779" s="94"/>
      <c r="T779" s="94"/>
      <c r="U779" s="94"/>
      <c r="V779" s="94"/>
      <c r="W779" s="94"/>
      <c r="X779" s="94"/>
    </row>
    <row r="780" ht="15.75" customHeight="1">
      <c r="F780" s="102"/>
      <c r="G780" s="103"/>
      <c r="K780" s="103"/>
      <c r="L780" s="102"/>
      <c r="Q780" s="94"/>
      <c r="R780" s="94"/>
      <c r="S780" s="94"/>
      <c r="T780" s="94"/>
      <c r="U780" s="94"/>
      <c r="V780" s="94"/>
      <c r="W780" s="94"/>
      <c r="X780" s="94"/>
    </row>
    <row r="781" ht="15.75" customHeight="1">
      <c r="F781" s="102"/>
      <c r="G781" s="103"/>
      <c r="K781" s="103"/>
      <c r="L781" s="102"/>
      <c r="Q781" s="94"/>
      <c r="R781" s="94"/>
      <c r="S781" s="94"/>
      <c r="T781" s="94"/>
      <c r="U781" s="94"/>
      <c r="V781" s="94"/>
      <c r="W781" s="94"/>
      <c r="X781" s="94"/>
    </row>
    <row r="782" ht="15.75" customHeight="1">
      <c r="F782" s="102"/>
      <c r="G782" s="103"/>
      <c r="K782" s="103"/>
      <c r="L782" s="102"/>
      <c r="Q782" s="94"/>
      <c r="R782" s="94"/>
      <c r="S782" s="94"/>
      <c r="T782" s="94"/>
      <c r="U782" s="94"/>
      <c r="V782" s="94"/>
      <c r="W782" s="94"/>
      <c r="X782" s="94"/>
    </row>
    <row r="783" ht="15.75" customHeight="1">
      <c r="F783" s="102"/>
      <c r="G783" s="103"/>
      <c r="K783" s="103"/>
      <c r="L783" s="102"/>
      <c r="Q783" s="94"/>
      <c r="R783" s="94"/>
      <c r="S783" s="94"/>
      <c r="T783" s="94"/>
      <c r="U783" s="94"/>
      <c r="V783" s="94"/>
      <c r="W783" s="94"/>
      <c r="X783" s="94"/>
    </row>
    <row r="784" ht="15.75" customHeight="1">
      <c r="F784" s="102"/>
      <c r="G784" s="103"/>
      <c r="K784" s="103"/>
      <c r="L784" s="102"/>
      <c r="Q784" s="94"/>
      <c r="R784" s="94"/>
      <c r="S784" s="94"/>
      <c r="T784" s="94"/>
      <c r="U784" s="94"/>
      <c r="V784" s="94"/>
      <c r="W784" s="94"/>
      <c r="X784" s="94"/>
    </row>
    <row r="785" ht="15.75" customHeight="1">
      <c r="F785" s="102"/>
      <c r="G785" s="103"/>
      <c r="K785" s="103"/>
      <c r="L785" s="102"/>
      <c r="Q785" s="94"/>
      <c r="R785" s="94"/>
      <c r="S785" s="94"/>
      <c r="T785" s="94"/>
      <c r="U785" s="94"/>
      <c r="V785" s="94"/>
      <c r="W785" s="94"/>
      <c r="X785" s="94"/>
    </row>
    <row r="786" ht="15.75" customHeight="1">
      <c r="F786" s="102"/>
      <c r="G786" s="103"/>
      <c r="K786" s="103"/>
      <c r="L786" s="102"/>
      <c r="Q786" s="94"/>
      <c r="R786" s="94"/>
      <c r="S786" s="94"/>
      <c r="T786" s="94"/>
      <c r="U786" s="94"/>
      <c r="V786" s="94"/>
      <c r="W786" s="94"/>
      <c r="X786" s="94"/>
    </row>
    <row r="787" ht="15.75" customHeight="1">
      <c r="F787" s="102"/>
      <c r="G787" s="103"/>
      <c r="K787" s="103"/>
      <c r="L787" s="102"/>
      <c r="Q787" s="94"/>
      <c r="R787" s="94"/>
      <c r="S787" s="94"/>
      <c r="T787" s="94"/>
      <c r="U787" s="94"/>
      <c r="V787" s="94"/>
      <c r="W787" s="94"/>
      <c r="X787" s="94"/>
    </row>
    <row r="788" ht="15.75" customHeight="1">
      <c r="F788" s="102"/>
      <c r="G788" s="103"/>
      <c r="K788" s="103"/>
      <c r="L788" s="102"/>
      <c r="Q788" s="94"/>
      <c r="R788" s="94"/>
      <c r="S788" s="94"/>
      <c r="T788" s="94"/>
      <c r="U788" s="94"/>
      <c r="V788" s="94"/>
      <c r="W788" s="94"/>
      <c r="X788" s="94"/>
    </row>
    <row r="789" ht="15.75" customHeight="1">
      <c r="F789" s="102"/>
      <c r="G789" s="103"/>
      <c r="K789" s="103"/>
      <c r="L789" s="102"/>
      <c r="Q789" s="94"/>
      <c r="R789" s="94"/>
      <c r="S789" s="94"/>
      <c r="T789" s="94"/>
      <c r="U789" s="94"/>
      <c r="V789" s="94"/>
      <c r="W789" s="94"/>
      <c r="X789" s="94"/>
    </row>
    <row r="790" ht="15.75" customHeight="1">
      <c r="F790" s="102"/>
      <c r="G790" s="103"/>
      <c r="K790" s="103"/>
      <c r="L790" s="102"/>
      <c r="Q790" s="94"/>
      <c r="R790" s="94"/>
      <c r="S790" s="94"/>
      <c r="T790" s="94"/>
      <c r="U790" s="94"/>
      <c r="V790" s="94"/>
      <c r="W790" s="94"/>
      <c r="X790" s="94"/>
    </row>
    <row r="791" ht="15.75" customHeight="1">
      <c r="F791" s="102"/>
      <c r="G791" s="103"/>
      <c r="K791" s="103"/>
      <c r="L791" s="102"/>
      <c r="Q791" s="94"/>
      <c r="R791" s="94"/>
      <c r="S791" s="94"/>
      <c r="T791" s="94"/>
      <c r="U791" s="94"/>
      <c r="V791" s="94"/>
      <c r="W791" s="94"/>
      <c r="X791" s="94"/>
    </row>
    <row r="792" ht="15.75" customHeight="1">
      <c r="F792" s="102"/>
      <c r="G792" s="103"/>
      <c r="K792" s="103"/>
      <c r="L792" s="102"/>
      <c r="Q792" s="94"/>
      <c r="R792" s="94"/>
      <c r="S792" s="94"/>
      <c r="T792" s="94"/>
      <c r="U792" s="94"/>
      <c r="V792" s="94"/>
      <c r="W792" s="94"/>
      <c r="X792" s="94"/>
    </row>
    <row r="793" ht="15.75" customHeight="1">
      <c r="F793" s="102"/>
      <c r="G793" s="103"/>
      <c r="K793" s="103"/>
      <c r="L793" s="102"/>
      <c r="Q793" s="94"/>
      <c r="R793" s="94"/>
      <c r="S793" s="94"/>
      <c r="T793" s="94"/>
      <c r="U793" s="94"/>
      <c r="V793" s="94"/>
      <c r="W793" s="94"/>
      <c r="X793" s="94"/>
    </row>
    <row r="794" ht="15.75" customHeight="1">
      <c r="F794" s="102"/>
      <c r="G794" s="103"/>
      <c r="K794" s="103"/>
      <c r="L794" s="102"/>
      <c r="Q794" s="94"/>
      <c r="R794" s="94"/>
      <c r="S794" s="94"/>
      <c r="T794" s="94"/>
      <c r="U794" s="94"/>
      <c r="V794" s="94"/>
      <c r="W794" s="94"/>
      <c r="X794" s="94"/>
    </row>
    <row r="795" ht="15.75" customHeight="1">
      <c r="F795" s="102"/>
      <c r="G795" s="103"/>
      <c r="K795" s="103"/>
      <c r="L795" s="102"/>
      <c r="Q795" s="94"/>
      <c r="R795" s="94"/>
      <c r="S795" s="94"/>
      <c r="T795" s="94"/>
      <c r="U795" s="94"/>
      <c r="V795" s="94"/>
      <c r="W795" s="94"/>
      <c r="X795" s="94"/>
    </row>
    <row r="796" ht="15.75" customHeight="1">
      <c r="F796" s="102"/>
      <c r="G796" s="103"/>
      <c r="K796" s="103"/>
      <c r="L796" s="102"/>
      <c r="Q796" s="94"/>
      <c r="R796" s="94"/>
      <c r="S796" s="94"/>
      <c r="T796" s="94"/>
      <c r="U796" s="94"/>
      <c r="V796" s="94"/>
      <c r="W796" s="94"/>
      <c r="X796" s="94"/>
    </row>
    <row r="797" ht="15.75" customHeight="1">
      <c r="F797" s="102"/>
      <c r="G797" s="103"/>
      <c r="K797" s="103"/>
      <c r="L797" s="102"/>
      <c r="Q797" s="94"/>
      <c r="R797" s="94"/>
      <c r="S797" s="94"/>
      <c r="T797" s="94"/>
      <c r="U797" s="94"/>
      <c r="V797" s="94"/>
      <c r="W797" s="94"/>
      <c r="X797" s="94"/>
    </row>
    <row r="798" ht="15.75" customHeight="1">
      <c r="F798" s="102"/>
      <c r="G798" s="103"/>
      <c r="K798" s="103"/>
      <c r="L798" s="102"/>
      <c r="Q798" s="94"/>
      <c r="R798" s="94"/>
      <c r="S798" s="94"/>
      <c r="T798" s="94"/>
      <c r="U798" s="94"/>
      <c r="V798" s="94"/>
      <c r="W798" s="94"/>
      <c r="X798" s="94"/>
    </row>
    <row r="799" ht="15.75" customHeight="1">
      <c r="F799" s="102"/>
      <c r="G799" s="103"/>
      <c r="K799" s="103"/>
      <c r="L799" s="102"/>
      <c r="Q799" s="94"/>
      <c r="R799" s="94"/>
      <c r="S799" s="94"/>
      <c r="T799" s="94"/>
      <c r="U799" s="94"/>
      <c r="V799" s="94"/>
      <c r="W799" s="94"/>
      <c r="X799" s="94"/>
    </row>
    <row r="800" ht="15.75" customHeight="1">
      <c r="F800" s="102"/>
      <c r="G800" s="103"/>
      <c r="K800" s="103"/>
      <c r="L800" s="102"/>
      <c r="Q800" s="94"/>
      <c r="R800" s="94"/>
      <c r="S800" s="94"/>
      <c r="T800" s="94"/>
      <c r="U800" s="94"/>
      <c r="V800" s="94"/>
      <c r="W800" s="94"/>
      <c r="X800" s="94"/>
    </row>
    <row r="801" ht="15.75" customHeight="1">
      <c r="F801" s="102"/>
      <c r="G801" s="103"/>
      <c r="K801" s="103"/>
      <c r="L801" s="102"/>
      <c r="Q801" s="94"/>
      <c r="R801" s="94"/>
      <c r="S801" s="94"/>
      <c r="T801" s="94"/>
      <c r="U801" s="94"/>
      <c r="V801" s="94"/>
      <c r="W801" s="94"/>
      <c r="X801" s="94"/>
    </row>
    <row r="802" ht="15.75" customHeight="1">
      <c r="F802" s="102"/>
      <c r="G802" s="103"/>
      <c r="K802" s="103"/>
      <c r="L802" s="102"/>
      <c r="Q802" s="94"/>
      <c r="R802" s="94"/>
      <c r="S802" s="94"/>
      <c r="T802" s="94"/>
      <c r="U802" s="94"/>
      <c r="V802" s="94"/>
      <c r="W802" s="94"/>
      <c r="X802" s="94"/>
    </row>
    <row r="803" ht="15.75" customHeight="1">
      <c r="F803" s="102"/>
      <c r="G803" s="103"/>
      <c r="K803" s="103"/>
      <c r="L803" s="102"/>
      <c r="Q803" s="94"/>
      <c r="R803" s="94"/>
      <c r="S803" s="94"/>
      <c r="T803" s="94"/>
      <c r="U803" s="94"/>
      <c r="V803" s="94"/>
      <c r="W803" s="94"/>
      <c r="X803" s="94"/>
    </row>
    <row r="804" ht="15.75" customHeight="1">
      <c r="F804" s="102"/>
      <c r="G804" s="103"/>
      <c r="K804" s="103"/>
      <c r="L804" s="102"/>
      <c r="Q804" s="94"/>
      <c r="R804" s="94"/>
      <c r="S804" s="94"/>
      <c r="T804" s="94"/>
      <c r="U804" s="94"/>
      <c r="V804" s="94"/>
      <c r="W804" s="94"/>
      <c r="X804" s="94"/>
    </row>
    <row r="805" ht="15.75" customHeight="1">
      <c r="F805" s="102"/>
      <c r="G805" s="103"/>
      <c r="K805" s="103"/>
      <c r="L805" s="102"/>
      <c r="Q805" s="94"/>
      <c r="R805" s="94"/>
      <c r="S805" s="94"/>
      <c r="T805" s="94"/>
      <c r="U805" s="94"/>
      <c r="V805" s="94"/>
      <c r="W805" s="94"/>
      <c r="X805" s="94"/>
    </row>
    <row r="806" ht="15.75" customHeight="1">
      <c r="F806" s="102"/>
      <c r="G806" s="103"/>
      <c r="K806" s="103"/>
      <c r="L806" s="102"/>
      <c r="Q806" s="94"/>
      <c r="R806" s="94"/>
      <c r="S806" s="94"/>
      <c r="T806" s="94"/>
      <c r="U806" s="94"/>
      <c r="V806" s="94"/>
      <c r="W806" s="94"/>
      <c r="X806" s="94"/>
    </row>
    <row r="807" ht="15.75" customHeight="1">
      <c r="F807" s="102"/>
      <c r="G807" s="103"/>
      <c r="K807" s="103"/>
      <c r="L807" s="102"/>
      <c r="Q807" s="94"/>
      <c r="R807" s="94"/>
      <c r="S807" s="94"/>
      <c r="T807" s="94"/>
      <c r="U807" s="94"/>
      <c r="V807" s="94"/>
      <c r="W807" s="94"/>
      <c r="X807" s="94"/>
    </row>
    <row r="808" ht="15.75" customHeight="1">
      <c r="F808" s="102"/>
      <c r="G808" s="103"/>
      <c r="K808" s="103"/>
      <c r="L808" s="102"/>
      <c r="Q808" s="94"/>
      <c r="R808" s="94"/>
      <c r="S808" s="94"/>
      <c r="T808" s="94"/>
      <c r="U808" s="94"/>
      <c r="V808" s="94"/>
      <c r="W808" s="94"/>
      <c r="X808" s="94"/>
    </row>
    <row r="809" ht="15.75" customHeight="1">
      <c r="F809" s="102"/>
      <c r="G809" s="103"/>
      <c r="K809" s="103"/>
      <c r="L809" s="102"/>
      <c r="Q809" s="94"/>
      <c r="R809" s="94"/>
      <c r="S809" s="94"/>
      <c r="T809" s="94"/>
      <c r="U809" s="94"/>
      <c r="V809" s="94"/>
      <c r="W809" s="94"/>
      <c r="X809" s="94"/>
    </row>
    <row r="810" ht="15.75" customHeight="1">
      <c r="F810" s="102"/>
      <c r="G810" s="103"/>
      <c r="K810" s="103"/>
      <c r="L810" s="102"/>
      <c r="Q810" s="94"/>
      <c r="R810" s="94"/>
      <c r="S810" s="94"/>
      <c r="T810" s="94"/>
      <c r="U810" s="94"/>
      <c r="V810" s="94"/>
      <c r="W810" s="94"/>
      <c r="X810" s="94"/>
    </row>
    <row r="811" ht="15.75" customHeight="1">
      <c r="F811" s="102"/>
      <c r="G811" s="103"/>
      <c r="K811" s="103"/>
      <c r="L811" s="102"/>
      <c r="Q811" s="94"/>
      <c r="R811" s="94"/>
      <c r="S811" s="94"/>
      <c r="T811" s="94"/>
      <c r="U811" s="94"/>
      <c r="V811" s="94"/>
      <c r="W811" s="94"/>
      <c r="X811" s="94"/>
    </row>
    <row r="812" ht="15.75" customHeight="1">
      <c r="F812" s="102"/>
      <c r="G812" s="103"/>
      <c r="K812" s="103"/>
      <c r="L812" s="102"/>
      <c r="Q812" s="94"/>
      <c r="R812" s="94"/>
      <c r="S812" s="94"/>
      <c r="T812" s="94"/>
      <c r="U812" s="94"/>
      <c r="V812" s="94"/>
      <c r="W812" s="94"/>
      <c r="X812" s="94"/>
    </row>
    <row r="813" ht="15.75" customHeight="1">
      <c r="F813" s="102"/>
      <c r="G813" s="103"/>
      <c r="K813" s="103"/>
      <c r="L813" s="102"/>
      <c r="Q813" s="94"/>
      <c r="R813" s="94"/>
      <c r="S813" s="94"/>
      <c r="T813" s="94"/>
      <c r="U813" s="94"/>
      <c r="V813" s="94"/>
      <c r="W813" s="94"/>
      <c r="X813" s="94"/>
    </row>
    <row r="814" ht="15.75" customHeight="1">
      <c r="F814" s="102"/>
      <c r="G814" s="103"/>
      <c r="K814" s="103"/>
      <c r="L814" s="102"/>
      <c r="Q814" s="94"/>
      <c r="R814" s="94"/>
      <c r="S814" s="94"/>
      <c r="T814" s="94"/>
      <c r="U814" s="94"/>
      <c r="V814" s="94"/>
      <c r="W814" s="94"/>
      <c r="X814" s="94"/>
    </row>
    <row r="815" ht="15.75" customHeight="1">
      <c r="F815" s="102"/>
      <c r="G815" s="103"/>
      <c r="K815" s="103"/>
      <c r="L815" s="102"/>
      <c r="Q815" s="94"/>
      <c r="R815" s="94"/>
      <c r="S815" s="94"/>
      <c r="T815" s="94"/>
      <c r="U815" s="94"/>
      <c r="V815" s="94"/>
      <c r="W815" s="94"/>
      <c r="X815" s="94"/>
    </row>
    <row r="816" ht="15.75" customHeight="1">
      <c r="F816" s="102"/>
      <c r="G816" s="103"/>
      <c r="K816" s="103"/>
      <c r="L816" s="102"/>
      <c r="Q816" s="94"/>
      <c r="R816" s="94"/>
      <c r="S816" s="94"/>
      <c r="T816" s="94"/>
      <c r="U816" s="94"/>
      <c r="V816" s="94"/>
      <c r="W816" s="94"/>
      <c r="X816" s="94"/>
    </row>
    <row r="817" ht="15.75" customHeight="1">
      <c r="F817" s="102"/>
      <c r="G817" s="103"/>
      <c r="K817" s="103"/>
      <c r="L817" s="102"/>
      <c r="Q817" s="94"/>
      <c r="R817" s="94"/>
      <c r="S817" s="94"/>
      <c r="T817" s="94"/>
      <c r="U817" s="94"/>
      <c r="V817" s="94"/>
      <c r="W817" s="94"/>
      <c r="X817" s="94"/>
    </row>
    <row r="818" ht="15.75" customHeight="1">
      <c r="F818" s="102"/>
      <c r="G818" s="103"/>
      <c r="K818" s="103"/>
      <c r="L818" s="102"/>
      <c r="Q818" s="94"/>
      <c r="R818" s="94"/>
      <c r="S818" s="94"/>
      <c r="T818" s="94"/>
      <c r="U818" s="94"/>
      <c r="V818" s="94"/>
      <c r="W818" s="94"/>
      <c r="X818" s="94"/>
    </row>
    <row r="819" ht="15.75" customHeight="1">
      <c r="F819" s="102"/>
      <c r="G819" s="103"/>
      <c r="K819" s="103"/>
      <c r="L819" s="102"/>
      <c r="Q819" s="94"/>
      <c r="R819" s="94"/>
      <c r="S819" s="94"/>
      <c r="T819" s="94"/>
      <c r="U819" s="94"/>
      <c r="V819" s="94"/>
      <c r="W819" s="94"/>
      <c r="X819" s="94"/>
    </row>
    <row r="820" ht="15.75" customHeight="1">
      <c r="F820" s="102"/>
      <c r="G820" s="103"/>
      <c r="K820" s="103"/>
      <c r="L820" s="102"/>
      <c r="Q820" s="94"/>
      <c r="R820" s="94"/>
      <c r="S820" s="94"/>
      <c r="T820" s="94"/>
      <c r="U820" s="94"/>
      <c r="V820" s="94"/>
      <c r="W820" s="94"/>
      <c r="X820" s="94"/>
    </row>
    <row r="821" ht="15.75" customHeight="1">
      <c r="F821" s="102"/>
      <c r="G821" s="103"/>
      <c r="K821" s="103"/>
      <c r="L821" s="102"/>
      <c r="Q821" s="94"/>
      <c r="R821" s="94"/>
      <c r="S821" s="94"/>
      <c r="T821" s="94"/>
      <c r="U821" s="94"/>
      <c r="V821" s="94"/>
      <c r="W821" s="94"/>
      <c r="X821" s="94"/>
    </row>
    <row r="822" ht="15.75" customHeight="1">
      <c r="F822" s="102"/>
      <c r="G822" s="103"/>
      <c r="K822" s="103"/>
      <c r="L822" s="102"/>
      <c r="Q822" s="94"/>
      <c r="R822" s="94"/>
      <c r="S822" s="94"/>
      <c r="T822" s="94"/>
      <c r="U822" s="94"/>
      <c r="V822" s="94"/>
      <c r="W822" s="94"/>
      <c r="X822" s="94"/>
    </row>
    <row r="823" ht="15.75" customHeight="1">
      <c r="F823" s="102"/>
      <c r="G823" s="103"/>
      <c r="K823" s="103"/>
      <c r="L823" s="102"/>
      <c r="Q823" s="94"/>
      <c r="R823" s="94"/>
      <c r="S823" s="94"/>
      <c r="T823" s="94"/>
      <c r="U823" s="94"/>
      <c r="V823" s="94"/>
      <c r="W823" s="94"/>
      <c r="X823" s="94"/>
    </row>
    <row r="824" ht="15.75" customHeight="1">
      <c r="F824" s="102"/>
      <c r="G824" s="103"/>
      <c r="K824" s="103"/>
      <c r="L824" s="102"/>
      <c r="Q824" s="94"/>
      <c r="R824" s="94"/>
      <c r="S824" s="94"/>
      <c r="T824" s="94"/>
      <c r="U824" s="94"/>
      <c r="V824" s="94"/>
      <c r="W824" s="94"/>
      <c r="X824" s="94"/>
    </row>
    <row r="825" ht="15.75" customHeight="1">
      <c r="F825" s="102"/>
      <c r="G825" s="103"/>
      <c r="K825" s="103"/>
      <c r="L825" s="102"/>
      <c r="Q825" s="94"/>
      <c r="R825" s="94"/>
      <c r="S825" s="94"/>
      <c r="T825" s="94"/>
      <c r="U825" s="94"/>
      <c r="V825" s="94"/>
      <c r="W825" s="94"/>
      <c r="X825" s="94"/>
    </row>
    <row r="826" ht="15.75" customHeight="1">
      <c r="F826" s="102"/>
      <c r="G826" s="103"/>
      <c r="K826" s="103"/>
      <c r="L826" s="102"/>
      <c r="Q826" s="94"/>
      <c r="R826" s="94"/>
      <c r="S826" s="94"/>
      <c r="T826" s="94"/>
      <c r="U826" s="94"/>
      <c r="V826" s="94"/>
      <c r="W826" s="94"/>
      <c r="X826" s="94"/>
    </row>
    <row r="827" ht="15.75" customHeight="1">
      <c r="F827" s="102"/>
      <c r="G827" s="103"/>
      <c r="K827" s="103"/>
      <c r="L827" s="102"/>
      <c r="Q827" s="94"/>
      <c r="R827" s="94"/>
      <c r="S827" s="94"/>
      <c r="T827" s="94"/>
      <c r="U827" s="94"/>
      <c r="V827" s="94"/>
      <c r="W827" s="94"/>
      <c r="X827" s="94"/>
    </row>
    <row r="828" ht="15.75" customHeight="1">
      <c r="F828" s="102"/>
      <c r="G828" s="103"/>
      <c r="K828" s="103"/>
      <c r="L828" s="102"/>
      <c r="Q828" s="94"/>
      <c r="R828" s="94"/>
      <c r="S828" s="94"/>
      <c r="T828" s="94"/>
      <c r="U828" s="94"/>
      <c r="V828" s="94"/>
      <c r="W828" s="94"/>
      <c r="X828" s="94"/>
    </row>
    <row r="829" ht="15.75" customHeight="1">
      <c r="F829" s="102"/>
      <c r="G829" s="103"/>
      <c r="K829" s="103"/>
      <c r="L829" s="102"/>
      <c r="Q829" s="94"/>
      <c r="R829" s="94"/>
      <c r="S829" s="94"/>
      <c r="T829" s="94"/>
      <c r="U829" s="94"/>
      <c r="V829" s="94"/>
      <c r="W829" s="94"/>
      <c r="X829" s="94"/>
    </row>
    <row r="830" ht="15.75" customHeight="1">
      <c r="F830" s="102"/>
      <c r="G830" s="103"/>
      <c r="K830" s="103"/>
      <c r="L830" s="102"/>
      <c r="Q830" s="94"/>
      <c r="R830" s="94"/>
      <c r="S830" s="94"/>
      <c r="T830" s="94"/>
      <c r="U830" s="94"/>
      <c r="V830" s="94"/>
      <c r="W830" s="94"/>
      <c r="X830" s="94"/>
    </row>
    <row r="831" ht="15.75" customHeight="1">
      <c r="F831" s="102"/>
      <c r="G831" s="103"/>
      <c r="K831" s="103"/>
      <c r="L831" s="102"/>
      <c r="Q831" s="94"/>
      <c r="R831" s="94"/>
      <c r="S831" s="94"/>
      <c r="T831" s="94"/>
      <c r="U831" s="94"/>
      <c r="V831" s="94"/>
      <c r="W831" s="94"/>
      <c r="X831" s="94"/>
    </row>
    <row r="832" ht="15.75" customHeight="1">
      <c r="F832" s="102"/>
      <c r="G832" s="103"/>
      <c r="K832" s="103"/>
      <c r="L832" s="102"/>
      <c r="Q832" s="94"/>
      <c r="R832" s="94"/>
      <c r="S832" s="94"/>
      <c r="T832" s="94"/>
      <c r="U832" s="94"/>
      <c r="V832" s="94"/>
      <c r="W832" s="94"/>
      <c r="X832" s="94"/>
    </row>
    <row r="833" ht="15.75" customHeight="1">
      <c r="F833" s="102"/>
      <c r="G833" s="103"/>
      <c r="K833" s="103"/>
      <c r="L833" s="102"/>
      <c r="Q833" s="94"/>
      <c r="R833" s="94"/>
      <c r="S833" s="94"/>
      <c r="T833" s="94"/>
      <c r="U833" s="94"/>
      <c r="V833" s="94"/>
      <c r="W833" s="94"/>
      <c r="X833" s="94"/>
    </row>
    <row r="834" ht="15.75" customHeight="1">
      <c r="F834" s="102"/>
      <c r="G834" s="103"/>
      <c r="K834" s="103"/>
      <c r="L834" s="102"/>
      <c r="Q834" s="94"/>
      <c r="R834" s="94"/>
      <c r="S834" s="94"/>
      <c r="T834" s="94"/>
      <c r="U834" s="94"/>
      <c r="V834" s="94"/>
      <c r="W834" s="94"/>
      <c r="X834" s="94"/>
    </row>
    <row r="835" ht="15.75" customHeight="1">
      <c r="F835" s="102"/>
      <c r="G835" s="103"/>
      <c r="K835" s="103"/>
      <c r="L835" s="102"/>
      <c r="Q835" s="94"/>
      <c r="R835" s="94"/>
      <c r="S835" s="94"/>
      <c r="T835" s="94"/>
      <c r="U835" s="94"/>
      <c r="V835" s="94"/>
      <c r="W835" s="94"/>
      <c r="X835" s="94"/>
    </row>
    <row r="836" ht="15.75" customHeight="1">
      <c r="F836" s="102"/>
      <c r="G836" s="103"/>
      <c r="K836" s="103"/>
      <c r="L836" s="102"/>
      <c r="Q836" s="94"/>
      <c r="R836" s="94"/>
      <c r="S836" s="94"/>
      <c r="T836" s="94"/>
      <c r="U836" s="94"/>
      <c r="V836" s="94"/>
      <c r="W836" s="94"/>
      <c r="X836" s="94"/>
    </row>
    <row r="837" ht="15.75" customHeight="1">
      <c r="F837" s="102"/>
      <c r="G837" s="103"/>
      <c r="K837" s="103"/>
      <c r="L837" s="102"/>
      <c r="Q837" s="94"/>
      <c r="R837" s="94"/>
      <c r="S837" s="94"/>
      <c r="T837" s="94"/>
      <c r="U837" s="94"/>
      <c r="V837" s="94"/>
      <c r="W837" s="94"/>
      <c r="X837" s="94"/>
    </row>
    <row r="838" ht="15.75" customHeight="1">
      <c r="F838" s="102"/>
      <c r="G838" s="103"/>
      <c r="K838" s="103"/>
      <c r="L838" s="102"/>
      <c r="Q838" s="94"/>
      <c r="R838" s="94"/>
      <c r="S838" s="94"/>
      <c r="T838" s="94"/>
      <c r="U838" s="94"/>
      <c r="V838" s="94"/>
      <c r="W838" s="94"/>
      <c r="X838" s="94"/>
    </row>
    <row r="839" ht="15.75" customHeight="1">
      <c r="F839" s="102"/>
      <c r="G839" s="103"/>
      <c r="K839" s="103"/>
      <c r="L839" s="102"/>
      <c r="Q839" s="94"/>
      <c r="R839" s="94"/>
      <c r="S839" s="94"/>
      <c r="T839" s="94"/>
      <c r="U839" s="94"/>
      <c r="V839" s="94"/>
      <c r="W839" s="94"/>
      <c r="X839" s="94"/>
    </row>
    <row r="840" ht="15.75" customHeight="1">
      <c r="F840" s="102"/>
      <c r="G840" s="103"/>
      <c r="K840" s="103"/>
      <c r="L840" s="102"/>
      <c r="Q840" s="94"/>
      <c r="R840" s="94"/>
      <c r="S840" s="94"/>
      <c r="T840" s="94"/>
      <c r="U840" s="94"/>
      <c r="V840" s="94"/>
      <c r="W840" s="94"/>
      <c r="X840" s="94"/>
    </row>
    <row r="841" ht="15.75" customHeight="1">
      <c r="F841" s="102"/>
      <c r="G841" s="103"/>
      <c r="K841" s="103"/>
      <c r="L841" s="102"/>
      <c r="Q841" s="94"/>
      <c r="R841" s="94"/>
      <c r="S841" s="94"/>
      <c r="T841" s="94"/>
      <c r="U841" s="94"/>
      <c r="V841" s="94"/>
      <c r="W841" s="94"/>
      <c r="X841" s="94"/>
    </row>
    <row r="842" ht="15.75" customHeight="1">
      <c r="F842" s="102"/>
      <c r="G842" s="103"/>
      <c r="K842" s="103"/>
      <c r="L842" s="102"/>
      <c r="Q842" s="94"/>
      <c r="R842" s="94"/>
      <c r="S842" s="94"/>
      <c r="T842" s="94"/>
      <c r="U842" s="94"/>
      <c r="V842" s="94"/>
      <c r="W842" s="94"/>
      <c r="X842" s="94"/>
    </row>
    <row r="843" ht="15.75" customHeight="1">
      <c r="F843" s="102"/>
      <c r="G843" s="103"/>
      <c r="K843" s="103"/>
      <c r="L843" s="102"/>
      <c r="Q843" s="94"/>
      <c r="R843" s="94"/>
      <c r="S843" s="94"/>
      <c r="T843" s="94"/>
      <c r="U843" s="94"/>
      <c r="V843" s="94"/>
      <c r="W843" s="94"/>
      <c r="X843" s="94"/>
    </row>
    <row r="844" ht="15.75" customHeight="1">
      <c r="F844" s="102"/>
      <c r="G844" s="103"/>
      <c r="K844" s="103"/>
      <c r="L844" s="102"/>
      <c r="Q844" s="94"/>
      <c r="R844" s="94"/>
      <c r="S844" s="94"/>
      <c r="T844" s="94"/>
      <c r="U844" s="94"/>
      <c r="V844" s="94"/>
      <c r="W844" s="94"/>
      <c r="X844" s="94"/>
    </row>
    <row r="845" ht="15.75" customHeight="1">
      <c r="F845" s="102"/>
      <c r="G845" s="103"/>
      <c r="K845" s="103"/>
      <c r="L845" s="102"/>
      <c r="Q845" s="94"/>
      <c r="R845" s="94"/>
      <c r="S845" s="94"/>
      <c r="T845" s="94"/>
      <c r="U845" s="94"/>
      <c r="V845" s="94"/>
      <c r="W845" s="94"/>
      <c r="X845" s="94"/>
    </row>
    <row r="846" ht="15.75" customHeight="1">
      <c r="F846" s="102"/>
      <c r="G846" s="103"/>
      <c r="K846" s="103"/>
      <c r="L846" s="102"/>
      <c r="Q846" s="94"/>
      <c r="R846" s="94"/>
      <c r="S846" s="94"/>
      <c r="T846" s="94"/>
      <c r="U846" s="94"/>
      <c r="V846" s="94"/>
      <c r="W846" s="94"/>
      <c r="X846" s="94"/>
    </row>
    <row r="847" ht="15.75" customHeight="1">
      <c r="F847" s="102"/>
      <c r="G847" s="103"/>
      <c r="K847" s="103"/>
      <c r="L847" s="102"/>
      <c r="Q847" s="94"/>
      <c r="R847" s="94"/>
      <c r="S847" s="94"/>
      <c r="T847" s="94"/>
      <c r="U847" s="94"/>
      <c r="V847" s="94"/>
      <c r="W847" s="94"/>
      <c r="X847" s="94"/>
    </row>
    <row r="848" ht="15.75" customHeight="1">
      <c r="F848" s="102"/>
      <c r="G848" s="103"/>
      <c r="K848" s="103"/>
      <c r="L848" s="102"/>
      <c r="Q848" s="94"/>
      <c r="R848" s="94"/>
      <c r="S848" s="94"/>
      <c r="T848" s="94"/>
      <c r="U848" s="94"/>
      <c r="V848" s="94"/>
      <c r="W848" s="94"/>
      <c r="X848" s="94"/>
    </row>
    <row r="849" ht="15.75" customHeight="1">
      <c r="F849" s="102"/>
      <c r="G849" s="103"/>
      <c r="K849" s="103"/>
      <c r="L849" s="102"/>
      <c r="Q849" s="94"/>
      <c r="R849" s="94"/>
      <c r="S849" s="94"/>
      <c r="T849" s="94"/>
      <c r="U849" s="94"/>
      <c r="V849" s="94"/>
      <c r="W849" s="94"/>
      <c r="X849" s="94"/>
    </row>
    <row r="850" ht="15.75" customHeight="1">
      <c r="F850" s="102"/>
      <c r="G850" s="103"/>
      <c r="K850" s="103"/>
      <c r="L850" s="102"/>
      <c r="Q850" s="94"/>
      <c r="R850" s="94"/>
      <c r="S850" s="94"/>
      <c r="T850" s="94"/>
      <c r="U850" s="94"/>
      <c r="V850" s="94"/>
      <c r="W850" s="94"/>
      <c r="X850" s="94"/>
    </row>
    <row r="851" ht="15.75" customHeight="1">
      <c r="F851" s="102"/>
      <c r="G851" s="103"/>
      <c r="K851" s="103"/>
      <c r="L851" s="102"/>
      <c r="Q851" s="94"/>
      <c r="R851" s="94"/>
      <c r="S851" s="94"/>
      <c r="T851" s="94"/>
      <c r="U851" s="94"/>
      <c r="V851" s="94"/>
      <c r="W851" s="94"/>
      <c r="X851" s="94"/>
    </row>
    <row r="852" ht="15.75" customHeight="1">
      <c r="F852" s="102"/>
      <c r="G852" s="103"/>
      <c r="K852" s="103"/>
      <c r="L852" s="102"/>
      <c r="Q852" s="94"/>
      <c r="R852" s="94"/>
      <c r="S852" s="94"/>
      <c r="T852" s="94"/>
      <c r="U852" s="94"/>
      <c r="V852" s="94"/>
      <c r="W852" s="94"/>
      <c r="X852" s="94"/>
    </row>
    <row r="853" ht="15.75" customHeight="1">
      <c r="F853" s="102"/>
      <c r="G853" s="103"/>
      <c r="K853" s="103"/>
      <c r="L853" s="102"/>
      <c r="Q853" s="94"/>
      <c r="R853" s="94"/>
      <c r="S853" s="94"/>
      <c r="T853" s="94"/>
      <c r="U853" s="94"/>
      <c r="V853" s="94"/>
      <c r="W853" s="94"/>
      <c r="X853" s="94"/>
    </row>
    <row r="854" ht="15.75" customHeight="1">
      <c r="F854" s="102"/>
      <c r="G854" s="103"/>
      <c r="K854" s="103"/>
      <c r="L854" s="102"/>
      <c r="Q854" s="94"/>
      <c r="R854" s="94"/>
      <c r="S854" s="94"/>
      <c r="T854" s="94"/>
      <c r="U854" s="94"/>
      <c r="V854" s="94"/>
      <c r="W854" s="94"/>
      <c r="X854" s="94"/>
    </row>
    <row r="855" ht="15.75" customHeight="1">
      <c r="F855" s="102"/>
      <c r="G855" s="103"/>
      <c r="K855" s="103"/>
      <c r="L855" s="102"/>
      <c r="Q855" s="94"/>
      <c r="R855" s="94"/>
      <c r="S855" s="94"/>
      <c r="T855" s="94"/>
      <c r="U855" s="94"/>
      <c r="V855" s="94"/>
      <c r="W855" s="94"/>
      <c r="X855" s="94"/>
    </row>
    <row r="856" ht="15.75" customHeight="1">
      <c r="F856" s="102"/>
      <c r="G856" s="103"/>
      <c r="K856" s="103"/>
      <c r="L856" s="102"/>
      <c r="Q856" s="94"/>
      <c r="R856" s="94"/>
      <c r="S856" s="94"/>
      <c r="T856" s="94"/>
      <c r="U856" s="94"/>
      <c r="V856" s="94"/>
      <c r="W856" s="94"/>
      <c r="X856" s="94"/>
    </row>
    <row r="857" ht="15.75" customHeight="1">
      <c r="F857" s="102"/>
      <c r="G857" s="103"/>
      <c r="K857" s="103"/>
      <c r="L857" s="102"/>
      <c r="Q857" s="94"/>
      <c r="R857" s="94"/>
      <c r="S857" s="94"/>
      <c r="T857" s="94"/>
      <c r="U857" s="94"/>
      <c r="V857" s="94"/>
      <c r="W857" s="94"/>
      <c r="X857" s="94"/>
    </row>
    <row r="858" ht="15.75" customHeight="1">
      <c r="F858" s="102"/>
      <c r="G858" s="103"/>
      <c r="K858" s="103"/>
      <c r="L858" s="102"/>
      <c r="Q858" s="94"/>
      <c r="R858" s="94"/>
      <c r="S858" s="94"/>
      <c r="T858" s="94"/>
      <c r="U858" s="94"/>
      <c r="V858" s="94"/>
      <c r="W858" s="94"/>
      <c r="X858" s="94"/>
    </row>
    <row r="859" ht="15.75" customHeight="1">
      <c r="F859" s="102"/>
      <c r="G859" s="103"/>
      <c r="K859" s="103"/>
      <c r="L859" s="102"/>
      <c r="Q859" s="94"/>
      <c r="R859" s="94"/>
      <c r="S859" s="94"/>
      <c r="T859" s="94"/>
      <c r="U859" s="94"/>
      <c r="V859" s="94"/>
      <c r="W859" s="94"/>
      <c r="X859" s="94"/>
    </row>
    <row r="860" ht="15.75" customHeight="1">
      <c r="F860" s="102"/>
      <c r="G860" s="103"/>
      <c r="K860" s="103"/>
      <c r="L860" s="102"/>
      <c r="Q860" s="94"/>
      <c r="R860" s="94"/>
      <c r="S860" s="94"/>
      <c r="T860" s="94"/>
      <c r="U860" s="94"/>
      <c r="V860" s="94"/>
      <c r="W860" s="94"/>
      <c r="X860" s="94"/>
    </row>
    <row r="861" ht="15.75" customHeight="1">
      <c r="F861" s="102"/>
      <c r="G861" s="103"/>
      <c r="K861" s="103"/>
      <c r="L861" s="102"/>
      <c r="Q861" s="94"/>
      <c r="R861" s="94"/>
      <c r="S861" s="94"/>
      <c r="T861" s="94"/>
      <c r="U861" s="94"/>
      <c r="V861" s="94"/>
      <c r="W861" s="94"/>
      <c r="X861" s="94"/>
    </row>
    <row r="862" ht="15.75" customHeight="1">
      <c r="F862" s="102"/>
      <c r="G862" s="103"/>
      <c r="K862" s="103"/>
      <c r="L862" s="102"/>
      <c r="Q862" s="94"/>
      <c r="R862" s="94"/>
      <c r="S862" s="94"/>
      <c r="T862" s="94"/>
      <c r="U862" s="94"/>
      <c r="V862" s="94"/>
      <c r="W862" s="94"/>
      <c r="X862" s="94"/>
    </row>
    <row r="863" ht="15.75" customHeight="1">
      <c r="F863" s="102"/>
      <c r="G863" s="103"/>
      <c r="K863" s="103"/>
      <c r="L863" s="102"/>
      <c r="Q863" s="94"/>
      <c r="R863" s="94"/>
      <c r="S863" s="94"/>
      <c r="T863" s="94"/>
      <c r="U863" s="94"/>
      <c r="V863" s="94"/>
      <c r="W863" s="94"/>
      <c r="X863" s="94"/>
    </row>
    <row r="864" ht="15.75" customHeight="1">
      <c r="F864" s="102"/>
      <c r="G864" s="103"/>
      <c r="K864" s="103"/>
      <c r="L864" s="102"/>
      <c r="Q864" s="94"/>
      <c r="R864" s="94"/>
      <c r="S864" s="94"/>
      <c r="T864" s="94"/>
      <c r="U864" s="94"/>
      <c r="V864" s="94"/>
      <c r="W864" s="94"/>
      <c r="X864" s="94"/>
    </row>
    <row r="865" ht="15.75" customHeight="1">
      <c r="F865" s="102"/>
      <c r="G865" s="103"/>
      <c r="K865" s="103"/>
      <c r="L865" s="102"/>
      <c r="Q865" s="94"/>
      <c r="R865" s="94"/>
      <c r="S865" s="94"/>
      <c r="T865" s="94"/>
      <c r="U865" s="94"/>
      <c r="V865" s="94"/>
      <c r="W865" s="94"/>
      <c r="X865" s="94"/>
    </row>
    <row r="866" ht="15.75" customHeight="1">
      <c r="F866" s="102"/>
      <c r="G866" s="103"/>
      <c r="K866" s="103"/>
      <c r="L866" s="102"/>
      <c r="Q866" s="94"/>
      <c r="R866" s="94"/>
      <c r="S866" s="94"/>
      <c r="T866" s="94"/>
      <c r="U866" s="94"/>
      <c r="V866" s="94"/>
      <c r="W866" s="94"/>
      <c r="X866" s="94"/>
    </row>
    <row r="867" ht="15.75" customHeight="1">
      <c r="F867" s="102"/>
      <c r="G867" s="103"/>
      <c r="K867" s="103"/>
      <c r="L867" s="102"/>
      <c r="Q867" s="94"/>
      <c r="R867" s="94"/>
      <c r="S867" s="94"/>
      <c r="T867" s="94"/>
      <c r="U867" s="94"/>
      <c r="V867" s="94"/>
      <c r="W867" s="94"/>
      <c r="X867" s="94"/>
    </row>
    <row r="868" ht="15.75" customHeight="1">
      <c r="F868" s="102"/>
      <c r="G868" s="103"/>
      <c r="K868" s="103"/>
      <c r="L868" s="102"/>
      <c r="Q868" s="94"/>
      <c r="R868" s="94"/>
      <c r="S868" s="94"/>
      <c r="T868" s="94"/>
      <c r="U868" s="94"/>
      <c r="V868" s="94"/>
      <c r="W868" s="94"/>
      <c r="X868" s="94"/>
    </row>
    <row r="869" ht="15.75" customHeight="1">
      <c r="F869" s="102"/>
      <c r="G869" s="103"/>
      <c r="K869" s="103"/>
      <c r="L869" s="102"/>
      <c r="Q869" s="94"/>
      <c r="R869" s="94"/>
      <c r="S869" s="94"/>
      <c r="T869" s="94"/>
      <c r="U869" s="94"/>
      <c r="V869" s="94"/>
      <c r="W869" s="94"/>
      <c r="X869" s="94"/>
    </row>
    <row r="870" ht="15.75" customHeight="1">
      <c r="F870" s="102"/>
      <c r="G870" s="103"/>
      <c r="K870" s="103"/>
      <c r="L870" s="102"/>
      <c r="Q870" s="94"/>
      <c r="R870" s="94"/>
      <c r="S870" s="94"/>
      <c r="T870" s="94"/>
      <c r="U870" s="94"/>
      <c r="V870" s="94"/>
      <c r="W870" s="94"/>
      <c r="X870" s="94"/>
    </row>
    <row r="871" ht="15.75" customHeight="1">
      <c r="F871" s="102"/>
      <c r="G871" s="103"/>
      <c r="K871" s="103"/>
      <c r="L871" s="102"/>
      <c r="Q871" s="94"/>
      <c r="R871" s="94"/>
      <c r="S871" s="94"/>
      <c r="T871" s="94"/>
      <c r="U871" s="94"/>
      <c r="V871" s="94"/>
      <c r="W871" s="94"/>
      <c r="X871" s="94"/>
    </row>
    <row r="872" ht="15.75" customHeight="1">
      <c r="F872" s="102"/>
      <c r="G872" s="103"/>
      <c r="K872" s="103"/>
      <c r="L872" s="102"/>
      <c r="Q872" s="94"/>
      <c r="R872" s="94"/>
      <c r="S872" s="94"/>
      <c r="T872" s="94"/>
      <c r="U872" s="94"/>
      <c r="V872" s="94"/>
      <c r="W872" s="94"/>
      <c r="X872" s="94"/>
    </row>
    <row r="873" ht="15.75" customHeight="1">
      <c r="F873" s="102"/>
      <c r="G873" s="103"/>
      <c r="K873" s="103"/>
      <c r="L873" s="102"/>
      <c r="Q873" s="94"/>
      <c r="R873" s="94"/>
      <c r="S873" s="94"/>
      <c r="T873" s="94"/>
      <c r="U873" s="94"/>
      <c r="V873" s="94"/>
      <c r="W873" s="94"/>
      <c r="X873" s="94"/>
    </row>
    <row r="874" ht="15.75" customHeight="1">
      <c r="F874" s="102"/>
      <c r="G874" s="103"/>
      <c r="K874" s="103"/>
      <c r="L874" s="102"/>
      <c r="Q874" s="94"/>
      <c r="R874" s="94"/>
      <c r="S874" s="94"/>
      <c r="T874" s="94"/>
      <c r="U874" s="94"/>
      <c r="V874" s="94"/>
      <c r="W874" s="94"/>
      <c r="X874" s="94"/>
    </row>
    <row r="875" ht="15.75" customHeight="1">
      <c r="F875" s="102"/>
      <c r="G875" s="103"/>
      <c r="K875" s="103"/>
      <c r="L875" s="102"/>
      <c r="Q875" s="94"/>
      <c r="R875" s="94"/>
      <c r="S875" s="94"/>
      <c r="T875" s="94"/>
      <c r="U875" s="94"/>
      <c r="V875" s="94"/>
      <c r="W875" s="94"/>
      <c r="X875" s="94"/>
    </row>
    <row r="876" ht="15.75" customHeight="1">
      <c r="F876" s="102"/>
      <c r="G876" s="103"/>
      <c r="K876" s="103"/>
      <c r="L876" s="102"/>
      <c r="Q876" s="94"/>
      <c r="R876" s="94"/>
      <c r="S876" s="94"/>
      <c r="T876" s="94"/>
      <c r="U876" s="94"/>
      <c r="V876" s="94"/>
      <c r="W876" s="94"/>
      <c r="X876" s="94"/>
    </row>
    <row r="877" ht="15.75" customHeight="1">
      <c r="F877" s="102"/>
      <c r="G877" s="103"/>
      <c r="K877" s="103"/>
      <c r="L877" s="102"/>
      <c r="Q877" s="94"/>
      <c r="R877" s="94"/>
      <c r="S877" s="94"/>
      <c r="T877" s="94"/>
      <c r="U877" s="94"/>
      <c r="V877" s="94"/>
      <c r="W877" s="94"/>
      <c r="X877" s="94"/>
    </row>
    <row r="878" ht="15.75" customHeight="1">
      <c r="F878" s="102"/>
      <c r="G878" s="103"/>
      <c r="K878" s="103"/>
      <c r="L878" s="102"/>
      <c r="Q878" s="94"/>
      <c r="R878" s="94"/>
      <c r="S878" s="94"/>
      <c r="T878" s="94"/>
      <c r="U878" s="94"/>
      <c r="V878" s="94"/>
      <c r="W878" s="94"/>
      <c r="X878" s="94"/>
    </row>
    <row r="879" ht="15.75" customHeight="1">
      <c r="F879" s="102"/>
      <c r="G879" s="103"/>
      <c r="K879" s="103"/>
      <c r="L879" s="102"/>
      <c r="Q879" s="94"/>
      <c r="R879" s="94"/>
      <c r="S879" s="94"/>
      <c r="T879" s="94"/>
      <c r="U879" s="94"/>
      <c r="V879" s="94"/>
      <c r="W879" s="94"/>
      <c r="X879" s="94"/>
    </row>
    <row r="880" ht="15.75" customHeight="1">
      <c r="F880" s="102"/>
      <c r="G880" s="103"/>
      <c r="K880" s="103"/>
      <c r="L880" s="102"/>
      <c r="Q880" s="94"/>
      <c r="R880" s="94"/>
      <c r="S880" s="94"/>
      <c r="T880" s="94"/>
      <c r="U880" s="94"/>
      <c r="V880" s="94"/>
      <c r="W880" s="94"/>
      <c r="X880" s="94"/>
    </row>
    <row r="881" ht="15.75" customHeight="1">
      <c r="F881" s="102"/>
      <c r="G881" s="103"/>
      <c r="K881" s="103"/>
      <c r="L881" s="102"/>
      <c r="Q881" s="94"/>
      <c r="R881" s="94"/>
      <c r="S881" s="94"/>
      <c r="T881" s="94"/>
      <c r="U881" s="94"/>
      <c r="V881" s="94"/>
      <c r="W881" s="94"/>
      <c r="X881" s="94"/>
    </row>
    <row r="882" ht="15.75" customHeight="1">
      <c r="F882" s="102"/>
      <c r="G882" s="103"/>
      <c r="K882" s="103"/>
      <c r="L882" s="102"/>
      <c r="Q882" s="94"/>
      <c r="R882" s="94"/>
      <c r="S882" s="94"/>
      <c r="T882" s="94"/>
      <c r="U882" s="94"/>
      <c r="V882" s="94"/>
      <c r="W882" s="94"/>
      <c r="X882" s="94"/>
    </row>
    <row r="883" ht="15.75" customHeight="1">
      <c r="F883" s="102"/>
      <c r="G883" s="103"/>
      <c r="K883" s="103"/>
      <c r="L883" s="102"/>
      <c r="Q883" s="94"/>
      <c r="R883" s="94"/>
      <c r="S883" s="94"/>
      <c r="T883" s="94"/>
      <c r="U883" s="94"/>
      <c r="V883" s="94"/>
      <c r="W883" s="94"/>
      <c r="X883" s="94"/>
    </row>
    <row r="884" ht="15.75" customHeight="1">
      <c r="F884" s="102"/>
      <c r="G884" s="103"/>
      <c r="K884" s="103"/>
      <c r="L884" s="102"/>
      <c r="Q884" s="94"/>
      <c r="R884" s="94"/>
      <c r="S884" s="94"/>
      <c r="T884" s="94"/>
      <c r="U884" s="94"/>
      <c r="V884" s="94"/>
      <c r="W884" s="94"/>
      <c r="X884" s="94"/>
    </row>
    <row r="885" ht="15.75" customHeight="1">
      <c r="F885" s="102"/>
      <c r="G885" s="103"/>
      <c r="K885" s="103"/>
      <c r="L885" s="102"/>
      <c r="Q885" s="94"/>
      <c r="R885" s="94"/>
      <c r="S885" s="94"/>
      <c r="T885" s="94"/>
      <c r="U885" s="94"/>
      <c r="V885" s="94"/>
      <c r="W885" s="94"/>
      <c r="X885" s="94"/>
    </row>
    <row r="886" ht="15.75" customHeight="1">
      <c r="F886" s="102"/>
      <c r="G886" s="103"/>
      <c r="K886" s="103"/>
      <c r="L886" s="102"/>
      <c r="Q886" s="94"/>
      <c r="R886" s="94"/>
      <c r="S886" s="94"/>
      <c r="T886" s="94"/>
      <c r="U886" s="94"/>
      <c r="V886" s="94"/>
      <c r="W886" s="94"/>
      <c r="X886" s="94"/>
    </row>
    <row r="887" ht="15.75" customHeight="1">
      <c r="F887" s="102"/>
      <c r="G887" s="103"/>
      <c r="K887" s="103"/>
      <c r="L887" s="102"/>
      <c r="Q887" s="94"/>
      <c r="R887" s="94"/>
      <c r="S887" s="94"/>
      <c r="T887" s="94"/>
      <c r="U887" s="94"/>
      <c r="V887" s="94"/>
      <c r="W887" s="94"/>
      <c r="X887" s="94"/>
    </row>
    <row r="888" ht="15.75" customHeight="1">
      <c r="F888" s="102"/>
      <c r="G888" s="103"/>
      <c r="K888" s="103"/>
      <c r="L888" s="102"/>
      <c r="Q888" s="94"/>
      <c r="R888" s="94"/>
      <c r="S888" s="94"/>
      <c r="T888" s="94"/>
      <c r="U888" s="94"/>
      <c r="V888" s="94"/>
      <c r="W888" s="94"/>
      <c r="X888" s="94"/>
    </row>
    <row r="889" ht="15.75" customHeight="1">
      <c r="F889" s="102"/>
      <c r="G889" s="103"/>
      <c r="K889" s="103"/>
      <c r="L889" s="102"/>
      <c r="Q889" s="94"/>
      <c r="R889" s="94"/>
      <c r="S889" s="94"/>
      <c r="T889" s="94"/>
      <c r="U889" s="94"/>
      <c r="V889" s="94"/>
      <c r="W889" s="94"/>
      <c r="X889" s="94"/>
    </row>
    <row r="890" ht="15.75" customHeight="1">
      <c r="F890" s="102"/>
      <c r="G890" s="103"/>
      <c r="K890" s="103"/>
      <c r="L890" s="102"/>
      <c r="Q890" s="94"/>
      <c r="R890" s="94"/>
      <c r="S890" s="94"/>
      <c r="T890" s="94"/>
      <c r="U890" s="94"/>
      <c r="V890" s="94"/>
      <c r="W890" s="94"/>
      <c r="X890" s="94"/>
    </row>
    <row r="891" ht="15.75" customHeight="1">
      <c r="F891" s="102"/>
      <c r="G891" s="103"/>
      <c r="K891" s="103"/>
      <c r="L891" s="102"/>
      <c r="Q891" s="94"/>
      <c r="R891" s="94"/>
      <c r="S891" s="94"/>
      <c r="T891" s="94"/>
      <c r="U891" s="94"/>
      <c r="V891" s="94"/>
      <c r="W891" s="94"/>
      <c r="X891" s="94"/>
    </row>
    <row r="892" ht="15.75" customHeight="1">
      <c r="F892" s="102"/>
      <c r="G892" s="103"/>
      <c r="K892" s="103"/>
      <c r="L892" s="102"/>
      <c r="Q892" s="94"/>
      <c r="R892" s="94"/>
      <c r="S892" s="94"/>
      <c r="T892" s="94"/>
      <c r="U892" s="94"/>
      <c r="V892" s="94"/>
      <c r="W892" s="94"/>
      <c r="X892" s="94"/>
    </row>
    <row r="893" ht="15.75" customHeight="1">
      <c r="F893" s="102"/>
      <c r="G893" s="103"/>
      <c r="K893" s="103"/>
      <c r="L893" s="102"/>
      <c r="Q893" s="94"/>
      <c r="R893" s="94"/>
      <c r="S893" s="94"/>
      <c r="T893" s="94"/>
      <c r="U893" s="94"/>
      <c r="V893" s="94"/>
      <c r="W893" s="94"/>
      <c r="X893" s="94"/>
    </row>
    <row r="894" ht="15.75" customHeight="1">
      <c r="F894" s="102"/>
      <c r="G894" s="103"/>
      <c r="K894" s="103"/>
      <c r="L894" s="102"/>
      <c r="Q894" s="94"/>
      <c r="R894" s="94"/>
      <c r="S894" s="94"/>
      <c r="T894" s="94"/>
      <c r="U894" s="94"/>
      <c r="V894" s="94"/>
      <c r="W894" s="94"/>
      <c r="X894" s="94"/>
    </row>
    <row r="895" ht="15.75" customHeight="1">
      <c r="F895" s="102"/>
      <c r="G895" s="103"/>
      <c r="K895" s="103"/>
      <c r="L895" s="102"/>
      <c r="Q895" s="94"/>
      <c r="R895" s="94"/>
      <c r="S895" s="94"/>
      <c r="T895" s="94"/>
      <c r="U895" s="94"/>
      <c r="V895" s="94"/>
      <c r="W895" s="94"/>
      <c r="X895" s="94"/>
    </row>
    <row r="896" ht="15.75" customHeight="1">
      <c r="F896" s="102"/>
      <c r="G896" s="103"/>
      <c r="K896" s="103"/>
      <c r="L896" s="102"/>
      <c r="Q896" s="94"/>
      <c r="R896" s="94"/>
      <c r="S896" s="94"/>
      <c r="T896" s="94"/>
      <c r="U896" s="94"/>
      <c r="V896" s="94"/>
      <c r="W896" s="94"/>
      <c r="X896" s="94"/>
    </row>
    <row r="897" ht="15.75" customHeight="1">
      <c r="F897" s="102"/>
      <c r="G897" s="103"/>
      <c r="K897" s="103"/>
      <c r="L897" s="102"/>
      <c r="Q897" s="94"/>
      <c r="R897" s="94"/>
      <c r="S897" s="94"/>
      <c r="T897" s="94"/>
      <c r="U897" s="94"/>
      <c r="V897" s="94"/>
      <c r="W897" s="94"/>
      <c r="X897" s="94"/>
    </row>
    <row r="898" ht="15.75" customHeight="1">
      <c r="F898" s="102"/>
      <c r="G898" s="103"/>
      <c r="K898" s="103"/>
      <c r="L898" s="102"/>
      <c r="Q898" s="94"/>
      <c r="R898" s="94"/>
      <c r="S898" s="94"/>
      <c r="T898" s="94"/>
      <c r="U898" s="94"/>
      <c r="V898" s="94"/>
      <c r="W898" s="94"/>
      <c r="X898" s="94"/>
    </row>
    <row r="899" ht="15.75" customHeight="1">
      <c r="F899" s="102"/>
      <c r="G899" s="103"/>
      <c r="K899" s="103"/>
      <c r="L899" s="102"/>
      <c r="Q899" s="94"/>
      <c r="R899" s="94"/>
      <c r="S899" s="94"/>
      <c r="T899" s="94"/>
      <c r="U899" s="94"/>
      <c r="V899" s="94"/>
      <c r="W899" s="94"/>
      <c r="X899" s="94"/>
    </row>
    <row r="900" ht="15.75" customHeight="1">
      <c r="F900" s="102"/>
      <c r="G900" s="103"/>
      <c r="K900" s="103"/>
      <c r="L900" s="102"/>
      <c r="Q900" s="94"/>
      <c r="R900" s="94"/>
      <c r="S900" s="94"/>
      <c r="T900" s="94"/>
      <c r="U900" s="94"/>
      <c r="V900" s="94"/>
      <c r="W900" s="94"/>
      <c r="X900" s="94"/>
    </row>
    <row r="901" ht="15.75" customHeight="1">
      <c r="F901" s="102"/>
      <c r="G901" s="103"/>
      <c r="K901" s="103"/>
      <c r="L901" s="102"/>
      <c r="Q901" s="94"/>
      <c r="R901" s="94"/>
      <c r="S901" s="94"/>
      <c r="T901" s="94"/>
      <c r="U901" s="94"/>
      <c r="V901" s="94"/>
      <c r="W901" s="94"/>
      <c r="X901" s="94"/>
    </row>
    <row r="902" ht="15.75" customHeight="1">
      <c r="F902" s="102"/>
      <c r="G902" s="103"/>
      <c r="K902" s="103"/>
      <c r="L902" s="102"/>
      <c r="Q902" s="94"/>
      <c r="R902" s="94"/>
      <c r="S902" s="94"/>
      <c r="T902" s="94"/>
      <c r="U902" s="94"/>
      <c r="V902" s="94"/>
      <c r="W902" s="94"/>
      <c r="X902" s="94"/>
    </row>
    <row r="903" ht="15.75" customHeight="1">
      <c r="F903" s="102"/>
      <c r="G903" s="103"/>
      <c r="K903" s="103"/>
      <c r="L903" s="102"/>
      <c r="Q903" s="94"/>
      <c r="R903" s="94"/>
      <c r="S903" s="94"/>
      <c r="T903" s="94"/>
      <c r="U903" s="94"/>
      <c r="V903" s="94"/>
      <c r="W903" s="94"/>
      <c r="X903" s="94"/>
    </row>
    <row r="904" ht="15.75" customHeight="1">
      <c r="F904" s="102"/>
      <c r="G904" s="103"/>
      <c r="K904" s="103"/>
      <c r="L904" s="102"/>
      <c r="Q904" s="94"/>
      <c r="R904" s="94"/>
      <c r="S904" s="94"/>
      <c r="T904" s="94"/>
      <c r="U904" s="94"/>
      <c r="V904" s="94"/>
      <c r="W904" s="94"/>
      <c r="X904" s="94"/>
    </row>
    <row r="905" ht="15.75" customHeight="1">
      <c r="F905" s="102"/>
      <c r="G905" s="103"/>
      <c r="K905" s="103"/>
      <c r="L905" s="102"/>
      <c r="Q905" s="94"/>
      <c r="R905" s="94"/>
      <c r="S905" s="94"/>
      <c r="T905" s="94"/>
      <c r="U905" s="94"/>
      <c r="V905" s="94"/>
      <c r="W905" s="94"/>
      <c r="X905" s="94"/>
    </row>
    <row r="906" ht="15.75" customHeight="1">
      <c r="F906" s="102"/>
      <c r="G906" s="103"/>
      <c r="K906" s="103"/>
      <c r="L906" s="102"/>
      <c r="Q906" s="94"/>
      <c r="R906" s="94"/>
      <c r="S906" s="94"/>
      <c r="T906" s="94"/>
      <c r="U906" s="94"/>
      <c r="V906" s="94"/>
      <c r="W906" s="94"/>
      <c r="X906" s="94"/>
    </row>
    <row r="907" ht="15.75" customHeight="1">
      <c r="F907" s="102"/>
      <c r="G907" s="103"/>
      <c r="K907" s="103"/>
      <c r="L907" s="102"/>
      <c r="Q907" s="94"/>
      <c r="R907" s="94"/>
      <c r="S907" s="94"/>
      <c r="T907" s="94"/>
      <c r="U907" s="94"/>
      <c r="V907" s="94"/>
      <c r="W907" s="94"/>
      <c r="X907" s="94"/>
    </row>
    <row r="908" ht="15.75" customHeight="1">
      <c r="F908" s="102"/>
      <c r="G908" s="103"/>
      <c r="K908" s="103"/>
      <c r="L908" s="102"/>
      <c r="Q908" s="94"/>
      <c r="R908" s="94"/>
      <c r="S908" s="94"/>
      <c r="T908" s="94"/>
      <c r="U908" s="94"/>
      <c r="V908" s="94"/>
      <c r="W908" s="94"/>
      <c r="X908" s="94"/>
    </row>
    <row r="909" ht="15.75" customHeight="1">
      <c r="F909" s="102"/>
      <c r="G909" s="103"/>
      <c r="K909" s="103"/>
      <c r="L909" s="102"/>
      <c r="Q909" s="94"/>
      <c r="R909" s="94"/>
      <c r="S909" s="94"/>
      <c r="T909" s="94"/>
      <c r="U909" s="94"/>
      <c r="V909" s="94"/>
      <c r="W909" s="94"/>
      <c r="X909" s="94"/>
    </row>
    <row r="910" ht="15.75" customHeight="1">
      <c r="F910" s="102"/>
      <c r="G910" s="103"/>
      <c r="K910" s="103"/>
      <c r="L910" s="102"/>
      <c r="Q910" s="94"/>
      <c r="R910" s="94"/>
      <c r="S910" s="94"/>
      <c r="T910" s="94"/>
      <c r="U910" s="94"/>
      <c r="V910" s="94"/>
      <c r="W910" s="94"/>
      <c r="X910" s="94"/>
    </row>
    <row r="911" ht="15.75" customHeight="1">
      <c r="F911" s="102"/>
      <c r="G911" s="103"/>
      <c r="K911" s="103"/>
      <c r="L911" s="102"/>
      <c r="Q911" s="94"/>
      <c r="R911" s="94"/>
      <c r="S911" s="94"/>
      <c r="T911" s="94"/>
      <c r="U911" s="94"/>
      <c r="V911" s="94"/>
      <c r="W911" s="94"/>
      <c r="X911" s="94"/>
    </row>
    <row r="912" ht="15.75" customHeight="1">
      <c r="F912" s="102"/>
      <c r="G912" s="103"/>
      <c r="K912" s="103"/>
      <c r="L912" s="102"/>
      <c r="Q912" s="94"/>
      <c r="R912" s="94"/>
      <c r="S912" s="94"/>
      <c r="T912" s="94"/>
      <c r="U912" s="94"/>
      <c r="V912" s="94"/>
      <c r="W912" s="94"/>
      <c r="X912" s="94"/>
    </row>
    <row r="913" ht="15.75" customHeight="1">
      <c r="F913" s="102"/>
      <c r="G913" s="103"/>
      <c r="K913" s="103"/>
      <c r="L913" s="102"/>
      <c r="Q913" s="94"/>
      <c r="R913" s="94"/>
      <c r="S913" s="94"/>
      <c r="T913" s="94"/>
      <c r="U913" s="94"/>
      <c r="V913" s="94"/>
      <c r="W913" s="94"/>
      <c r="X913" s="94"/>
    </row>
    <row r="914" ht="15.75" customHeight="1">
      <c r="F914" s="102"/>
      <c r="G914" s="103"/>
      <c r="K914" s="103"/>
      <c r="L914" s="102"/>
      <c r="Q914" s="94"/>
      <c r="R914" s="94"/>
      <c r="S914" s="94"/>
      <c r="T914" s="94"/>
      <c r="U914" s="94"/>
      <c r="V914" s="94"/>
      <c r="W914" s="94"/>
      <c r="X914" s="94"/>
    </row>
    <row r="915" ht="15.75" customHeight="1">
      <c r="F915" s="102"/>
      <c r="G915" s="103"/>
      <c r="K915" s="103"/>
      <c r="L915" s="102"/>
      <c r="Q915" s="94"/>
      <c r="R915" s="94"/>
      <c r="S915" s="94"/>
      <c r="T915" s="94"/>
      <c r="U915" s="94"/>
      <c r="V915" s="94"/>
      <c r="W915" s="94"/>
      <c r="X915" s="94"/>
    </row>
    <row r="916" ht="15.75" customHeight="1">
      <c r="F916" s="102"/>
      <c r="G916" s="103"/>
      <c r="K916" s="103"/>
      <c r="L916" s="102"/>
      <c r="Q916" s="94"/>
      <c r="R916" s="94"/>
      <c r="S916" s="94"/>
      <c r="T916" s="94"/>
      <c r="U916" s="94"/>
      <c r="V916" s="94"/>
      <c r="W916" s="94"/>
      <c r="X916" s="94"/>
    </row>
    <row r="917" ht="15.75" customHeight="1">
      <c r="F917" s="102"/>
      <c r="G917" s="103"/>
      <c r="K917" s="103"/>
      <c r="L917" s="102"/>
      <c r="Q917" s="94"/>
      <c r="R917" s="94"/>
      <c r="S917" s="94"/>
      <c r="T917" s="94"/>
      <c r="U917" s="94"/>
      <c r="V917" s="94"/>
      <c r="W917" s="94"/>
      <c r="X917" s="94"/>
    </row>
    <row r="918" ht="15.75" customHeight="1">
      <c r="F918" s="102"/>
      <c r="G918" s="103"/>
      <c r="K918" s="103"/>
      <c r="L918" s="102"/>
      <c r="Q918" s="94"/>
      <c r="R918" s="94"/>
      <c r="S918" s="94"/>
      <c r="T918" s="94"/>
      <c r="U918" s="94"/>
      <c r="V918" s="94"/>
      <c r="W918" s="94"/>
      <c r="X918" s="94"/>
    </row>
    <row r="919" ht="15.75" customHeight="1">
      <c r="F919" s="102"/>
      <c r="G919" s="103"/>
      <c r="K919" s="103"/>
      <c r="L919" s="102"/>
      <c r="Q919" s="94"/>
      <c r="R919" s="94"/>
      <c r="S919" s="94"/>
      <c r="T919" s="94"/>
      <c r="U919" s="94"/>
      <c r="V919" s="94"/>
      <c r="W919" s="94"/>
      <c r="X919" s="94"/>
    </row>
    <row r="920" ht="15.75" customHeight="1">
      <c r="F920" s="102"/>
      <c r="G920" s="103"/>
      <c r="K920" s="103"/>
      <c r="L920" s="102"/>
      <c r="Q920" s="94"/>
      <c r="R920" s="94"/>
      <c r="S920" s="94"/>
      <c r="T920" s="94"/>
      <c r="U920" s="94"/>
      <c r="V920" s="94"/>
      <c r="W920" s="94"/>
      <c r="X920" s="94"/>
    </row>
    <row r="921" ht="15.75" customHeight="1">
      <c r="F921" s="102"/>
      <c r="G921" s="103"/>
      <c r="K921" s="103"/>
      <c r="L921" s="102"/>
      <c r="Q921" s="94"/>
      <c r="R921" s="94"/>
      <c r="S921" s="94"/>
      <c r="T921" s="94"/>
      <c r="U921" s="94"/>
      <c r="V921" s="94"/>
      <c r="W921" s="94"/>
      <c r="X921" s="94"/>
    </row>
    <row r="922" ht="15.75" customHeight="1">
      <c r="F922" s="102"/>
      <c r="G922" s="103"/>
      <c r="K922" s="103"/>
      <c r="L922" s="102"/>
      <c r="Q922" s="94"/>
      <c r="R922" s="94"/>
      <c r="S922" s="94"/>
      <c r="T922" s="94"/>
      <c r="U922" s="94"/>
      <c r="V922" s="94"/>
      <c r="W922" s="94"/>
      <c r="X922" s="94"/>
    </row>
    <row r="923" ht="15.75" customHeight="1">
      <c r="F923" s="102"/>
      <c r="G923" s="103"/>
      <c r="K923" s="103"/>
      <c r="L923" s="102"/>
      <c r="Q923" s="94"/>
      <c r="R923" s="94"/>
      <c r="S923" s="94"/>
      <c r="T923" s="94"/>
      <c r="U923" s="94"/>
      <c r="V923" s="94"/>
      <c r="W923" s="94"/>
      <c r="X923" s="94"/>
    </row>
    <row r="924" ht="15.75" customHeight="1">
      <c r="F924" s="102"/>
      <c r="G924" s="103"/>
      <c r="K924" s="103"/>
      <c r="L924" s="102"/>
      <c r="Q924" s="94"/>
      <c r="R924" s="94"/>
      <c r="S924" s="94"/>
      <c r="T924" s="94"/>
      <c r="U924" s="94"/>
      <c r="V924" s="94"/>
      <c r="W924" s="94"/>
      <c r="X924" s="94"/>
    </row>
    <row r="925" ht="15.75" customHeight="1">
      <c r="F925" s="102"/>
      <c r="G925" s="103"/>
      <c r="K925" s="103"/>
      <c r="L925" s="102"/>
      <c r="Q925" s="94"/>
      <c r="R925" s="94"/>
      <c r="S925" s="94"/>
      <c r="T925" s="94"/>
      <c r="U925" s="94"/>
      <c r="V925" s="94"/>
      <c r="W925" s="94"/>
      <c r="X925" s="94"/>
    </row>
    <row r="926" ht="15.75" customHeight="1">
      <c r="F926" s="102"/>
      <c r="G926" s="103"/>
      <c r="K926" s="103"/>
      <c r="L926" s="102"/>
      <c r="Q926" s="94"/>
      <c r="R926" s="94"/>
      <c r="S926" s="94"/>
      <c r="T926" s="94"/>
      <c r="U926" s="94"/>
      <c r="V926" s="94"/>
      <c r="W926" s="94"/>
      <c r="X926" s="94"/>
    </row>
    <row r="927" ht="15.75" customHeight="1">
      <c r="F927" s="102"/>
      <c r="G927" s="103"/>
      <c r="K927" s="103"/>
      <c r="L927" s="102"/>
      <c r="Q927" s="94"/>
      <c r="R927" s="94"/>
      <c r="S927" s="94"/>
      <c r="T927" s="94"/>
      <c r="U927" s="94"/>
      <c r="V927" s="94"/>
      <c r="W927" s="94"/>
      <c r="X927" s="94"/>
    </row>
    <row r="928" ht="15.75" customHeight="1">
      <c r="F928" s="102"/>
      <c r="G928" s="103"/>
      <c r="K928" s="103"/>
      <c r="L928" s="102"/>
      <c r="Q928" s="94"/>
      <c r="R928" s="94"/>
      <c r="S928" s="94"/>
      <c r="T928" s="94"/>
      <c r="U928" s="94"/>
      <c r="V928" s="94"/>
      <c r="W928" s="94"/>
      <c r="X928" s="94"/>
    </row>
    <row r="929" ht="15.75" customHeight="1">
      <c r="F929" s="102"/>
      <c r="G929" s="103"/>
      <c r="K929" s="103"/>
      <c r="L929" s="102"/>
      <c r="Q929" s="94"/>
      <c r="R929" s="94"/>
      <c r="S929" s="94"/>
      <c r="T929" s="94"/>
      <c r="U929" s="94"/>
      <c r="V929" s="94"/>
      <c r="W929" s="94"/>
      <c r="X929" s="94"/>
    </row>
    <row r="930" ht="15.75" customHeight="1">
      <c r="F930" s="102"/>
      <c r="G930" s="103"/>
      <c r="K930" s="103"/>
      <c r="L930" s="102"/>
      <c r="Q930" s="94"/>
      <c r="R930" s="94"/>
      <c r="S930" s="94"/>
      <c r="T930" s="94"/>
      <c r="U930" s="94"/>
      <c r="V930" s="94"/>
      <c r="W930" s="94"/>
      <c r="X930" s="94"/>
    </row>
    <row r="931" ht="15.75" customHeight="1">
      <c r="F931" s="102"/>
      <c r="G931" s="103"/>
      <c r="K931" s="103"/>
      <c r="L931" s="102"/>
      <c r="Q931" s="94"/>
      <c r="R931" s="94"/>
      <c r="S931" s="94"/>
      <c r="T931" s="94"/>
      <c r="U931" s="94"/>
      <c r="V931" s="94"/>
      <c r="W931" s="94"/>
      <c r="X931" s="94"/>
    </row>
    <row r="932" ht="15.75" customHeight="1">
      <c r="F932" s="102"/>
      <c r="G932" s="103"/>
      <c r="K932" s="103"/>
      <c r="L932" s="102"/>
      <c r="Q932" s="94"/>
      <c r="R932" s="94"/>
      <c r="S932" s="94"/>
      <c r="T932" s="94"/>
      <c r="U932" s="94"/>
      <c r="V932" s="94"/>
      <c r="W932" s="94"/>
      <c r="X932" s="94"/>
    </row>
    <row r="933" ht="15.75" customHeight="1">
      <c r="F933" s="102"/>
      <c r="G933" s="103"/>
      <c r="K933" s="103"/>
      <c r="L933" s="102"/>
      <c r="Q933" s="94"/>
      <c r="R933" s="94"/>
      <c r="S933" s="94"/>
      <c r="T933" s="94"/>
      <c r="U933" s="94"/>
      <c r="V933" s="94"/>
      <c r="W933" s="94"/>
      <c r="X933" s="94"/>
    </row>
    <row r="934" ht="15.75" customHeight="1">
      <c r="F934" s="102"/>
      <c r="G934" s="103"/>
      <c r="K934" s="103"/>
      <c r="L934" s="102"/>
      <c r="Q934" s="94"/>
      <c r="R934" s="94"/>
      <c r="S934" s="94"/>
      <c r="T934" s="94"/>
      <c r="U934" s="94"/>
      <c r="V934" s="94"/>
      <c r="W934" s="94"/>
      <c r="X934" s="94"/>
    </row>
    <row r="935" ht="15.75" customHeight="1">
      <c r="F935" s="102"/>
      <c r="G935" s="103"/>
      <c r="K935" s="103"/>
      <c r="L935" s="102"/>
      <c r="Q935" s="94"/>
      <c r="R935" s="94"/>
      <c r="S935" s="94"/>
      <c r="T935" s="94"/>
      <c r="U935" s="94"/>
      <c r="V935" s="94"/>
      <c r="W935" s="94"/>
      <c r="X935" s="94"/>
    </row>
    <row r="936" ht="15.75" customHeight="1">
      <c r="F936" s="102"/>
      <c r="G936" s="103"/>
      <c r="K936" s="103"/>
      <c r="L936" s="102"/>
      <c r="Q936" s="94"/>
      <c r="R936" s="94"/>
      <c r="S936" s="94"/>
      <c r="T936" s="94"/>
      <c r="U936" s="94"/>
      <c r="V936" s="94"/>
      <c r="W936" s="94"/>
      <c r="X936" s="94"/>
    </row>
    <row r="937" ht="15.75" customHeight="1">
      <c r="F937" s="102"/>
      <c r="G937" s="103"/>
      <c r="K937" s="103"/>
      <c r="L937" s="102"/>
      <c r="Q937" s="94"/>
      <c r="R937" s="94"/>
      <c r="S937" s="94"/>
      <c r="T937" s="94"/>
      <c r="U937" s="94"/>
      <c r="V937" s="94"/>
      <c r="W937" s="94"/>
      <c r="X937" s="94"/>
    </row>
    <row r="938" ht="15.75" customHeight="1">
      <c r="F938" s="102"/>
      <c r="G938" s="103"/>
      <c r="K938" s="103"/>
      <c r="L938" s="102"/>
      <c r="Q938" s="94"/>
      <c r="R938" s="94"/>
      <c r="S938" s="94"/>
      <c r="T938" s="94"/>
      <c r="U938" s="94"/>
      <c r="V938" s="94"/>
      <c r="W938" s="94"/>
      <c r="X938" s="94"/>
    </row>
    <row r="939" ht="15.75" customHeight="1">
      <c r="F939" s="102"/>
      <c r="G939" s="103"/>
      <c r="K939" s="103"/>
      <c r="L939" s="102"/>
      <c r="Q939" s="94"/>
      <c r="R939" s="94"/>
      <c r="S939" s="94"/>
      <c r="T939" s="94"/>
      <c r="U939" s="94"/>
      <c r="V939" s="94"/>
      <c r="W939" s="94"/>
      <c r="X939" s="94"/>
    </row>
    <row r="940" ht="15.75" customHeight="1">
      <c r="F940" s="102"/>
      <c r="G940" s="103"/>
      <c r="K940" s="103"/>
      <c r="L940" s="102"/>
      <c r="Q940" s="94"/>
      <c r="R940" s="94"/>
      <c r="S940" s="94"/>
      <c r="T940" s="94"/>
      <c r="U940" s="94"/>
      <c r="V940" s="94"/>
      <c r="W940" s="94"/>
      <c r="X940" s="94"/>
    </row>
    <row r="941" ht="15.75" customHeight="1">
      <c r="F941" s="102"/>
      <c r="G941" s="103"/>
      <c r="K941" s="103"/>
      <c r="L941" s="102"/>
      <c r="Q941" s="94"/>
      <c r="R941" s="94"/>
      <c r="S941" s="94"/>
      <c r="T941" s="94"/>
      <c r="U941" s="94"/>
      <c r="V941" s="94"/>
      <c r="W941" s="94"/>
      <c r="X941" s="94"/>
    </row>
    <row r="942" ht="15.75" customHeight="1">
      <c r="F942" s="102"/>
      <c r="G942" s="103"/>
      <c r="K942" s="103"/>
      <c r="L942" s="102"/>
      <c r="Q942" s="94"/>
      <c r="R942" s="94"/>
      <c r="S942" s="94"/>
      <c r="T942" s="94"/>
      <c r="U942" s="94"/>
      <c r="V942" s="94"/>
      <c r="W942" s="94"/>
      <c r="X942" s="94"/>
    </row>
    <row r="943" ht="15.75" customHeight="1">
      <c r="F943" s="102"/>
      <c r="G943" s="103"/>
      <c r="K943" s="103"/>
      <c r="L943" s="102"/>
      <c r="Q943" s="94"/>
      <c r="R943" s="94"/>
      <c r="S943" s="94"/>
      <c r="T943" s="94"/>
      <c r="U943" s="94"/>
      <c r="V943" s="94"/>
      <c r="W943" s="94"/>
      <c r="X943" s="94"/>
    </row>
    <row r="944" ht="15.75" customHeight="1">
      <c r="F944" s="102"/>
      <c r="G944" s="103"/>
      <c r="K944" s="103"/>
      <c r="L944" s="102"/>
      <c r="Q944" s="94"/>
      <c r="R944" s="94"/>
      <c r="S944" s="94"/>
      <c r="T944" s="94"/>
      <c r="U944" s="94"/>
      <c r="V944" s="94"/>
      <c r="W944" s="94"/>
      <c r="X944" s="94"/>
    </row>
    <row r="945" ht="15.75" customHeight="1">
      <c r="F945" s="102"/>
      <c r="G945" s="103"/>
      <c r="K945" s="103"/>
      <c r="L945" s="102"/>
      <c r="Q945" s="94"/>
      <c r="R945" s="94"/>
      <c r="S945" s="94"/>
      <c r="T945" s="94"/>
      <c r="U945" s="94"/>
      <c r="V945" s="94"/>
      <c r="W945" s="94"/>
      <c r="X945" s="94"/>
    </row>
    <row r="946" ht="15.75" customHeight="1">
      <c r="F946" s="102"/>
      <c r="G946" s="103"/>
      <c r="K946" s="103"/>
      <c r="L946" s="102"/>
      <c r="Q946" s="94"/>
      <c r="R946" s="94"/>
      <c r="S946" s="94"/>
      <c r="T946" s="94"/>
      <c r="U946" s="94"/>
      <c r="V946" s="94"/>
      <c r="W946" s="94"/>
      <c r="X946" s="94"/>
    </row>
    <row r="947" ht="15.75" customHeight="1">
      <c r="F947" s="102"/>
      <c r="G947" s="103"/>
      <c r="K947" s="103"/>
      <c r="L947" s="102"/>
      <c r="Q947" s="94"/>
      <c r="R947" s="94"/>
      <c r="S947" s="94"/>
      <c r="T947" s="94"/>
      <c r="U947" s="94"/>
      <c r="V947" s="94"/>
      <c r="W947" s="94"/>
      <c r="X947" s="94"/>
    </row>
    <row r="948" ht="15.75" customHeight="1">
      <c r="F948" s="102"/>
      <c r="G948" s="103"/>
      <c r="K948" s="103"/>
      <c r="L948" s="102"/>
      <c r="Q948" s="94"/>
      <c r="R948" s="94"/>
      <c r="S948" s="94"/>
      <c r="T948" s="94"/>
      <c r="U948" s="94"/>
      <c r="V948" s="94"/>
      <c r="W948" s="94"/>
      <c r="X948" s="94"/>
    </row>
    <row r="949" ht="15.75" customHeight="1">
      <c r="F949" s="102"/>
      <c r="G949" s="103"/>
      <c r="K949" s="103"/>
      <c r="L949" s="102"/>
      <c r="Q949" s="94"/>
      <c r="R949" s="94"/>
      <c r="S949" s="94"/>
      <c r="T949" s="94"/>
      <c r="U949" s="94"/>
      <c r="V949" s="94"/>
      <c r="W949" s="94"/>
      <c r="X949" s="94"/>
    </row>
    <row r="950" ht="15.75" customHeight="1">
      <c r="F950" s="102"/>
      <c r="G950" s="103"/>
      <c r="K950" s="103"/>
      <c r="L950" s="102"/>
      <c r="Q950" s="94"/>
      <c r="R950" s="94"/>
      <c r="S950" s="94"/>
      <c r="T950" s="94"/>
      <c r="U950" s="94"/>
      <c r="V950" s="94"/>
      <c r="W950" s="94"/>
      <c r="X950" s="94"/>
    </row>
    <row r="951" ht="15.75" customHeight="1">
      <c r="F951" s="102"/>
      <c r="G951" s="103"/>
      <c r="K951" s="103"/>
      <c r="L951" s="102"/>
      <c r="Q951" s="94"/>
      <c r="R951" s="94"/>
      <c r="S951" s="94"/>
      <c r="T951" s="94"/>
      <c r="U951" s="94"/>
      <c r="V951" s="94"/>
      <c r="W951" s="94"/>
      <c r="X951" s="94"/>
    </row>
    <row r="952" ht="15.75" customHeight="1">
      <c r="F952" s="102"/>
      <c r="G952" s="103"/>
      <c r="K952" s="103"/>
      <c r="L952" s="102"/>
      <c r="Q952" s="94"/>
      <c r="R952" s="94"/>
      <c r="S952" s="94"/>
      <c r="T952" s="94"/>
      <c r="U952" s="94"/>
      <c r="V952" s="94"/>
      <c r="W952" s="94"/>
      <c r="X952" s="94"/>
    </row>
    <row r="953" ht="15.75" customHeight="1">
      <c r="F953" s="102"/>
      <c r="G953" s="103"/>
      <c r="K953" s="103"/>
      <c r="L953" s="102"/>
      <c r="Q953" s="94"/>
      <c r="R953" s="94"/>
      <c r="S953" s="94"/>
      <c r="T953" s="94"/>
      <c r="U953" s="94"/>
      <c r="V953" s="94"/>
      <c r="W953" s="94"/>
      <c r="X953" s="94"/>
    </row>
    <row r="954" ht="15.75" customHeight="1">
      <c r="F954" s="102"/>
      <c r="G954" s="103"/>
      <c r="K954" s="103"/>
      <c r="L954" s="102"/>
      <c r="Q954" s="94"/>
      <c r="R954" s="94"/>
      <c r="S954" s="94"/>
      <c r="T954" s="94"/>
      <c r="U954" s="94"/>
      <c r="V954" s="94"/>
      <c r="W954" s="94"/>
      <c r="X954" s="94"/>
    </row>
    <row r="955" ht="15.75" customHeight="1">
      <c r="F955" s="102"/>
      <c r="G955" s="103"/>
      <c r="K955" s="103"/>
      <c r="L955" s="102"/>
      <c r="Q955" s="94"/>
      <c r="R955" s="94"/>
      <c r="S955" s="94"/>
      <c r="T955" s="94"/>
      <c r="U955" s="94"/>
      <c r="V955" s="94"/>
      <c r="W955" s="94"/>
      <c r="X955" s="94"/>
    </row>
    <row r="956" ht="15.75" customHeight="1">
      <c r="F956" s="102"/>
      <c r="G956" s="103"/>
      <c r="K956" s="103"/>
      <c r="L956" s="102"/>
      <c r="Q956" s="94"/>
      <c r="R956" s="94"/>
      <c r="S956" s="94"/>
      <c r="T956" s="94"/>
      <c r="U956" s="94"/>
      <c r="V956" s="94"/>
      <c r="W956" s="94"/>
      <c r="X956" s="94"/>
    </row>
    <row r="957" ht="15.75" customHeight="1">
      <c r="F957" s="102"/>
      <c r="G957" s="103"/>
      <c r="K957" s="103"/>
      <c r="L957" s="102"/>
      <c r="Q957" s="94"/>
      <c r="R957" s="94"/>
      <c r="S957" s="94"/>
      <c r="T957" s="94"/>
      <c r="U957" s="94"/>
      <c r="V957" s="94"/>
      <c r="W957" s="94"/>
      <c r="X957" s="94"/>
    </row>
    <row r="958" ht="15.75" customHeight="1">
      <c r="F958" s="102"/>
      <c r="G958" s="103"/>
      <c r="K958" s="103"/>
      <c r="L958" s="102"/>
      <c r="Q958" s="94"/>
      <c r="R958" s="94"/>
      <c r="S958" s="94"/>
      <c r="T958" s="94"/>
      <c r="U958" s="94"/>
      <c r="V958" s="94"/>
      <c r="W958" s="94"/>
      <c r="X958" s="94"/>
    </row>
    <row r="959" ht="15.75" customHeight="1">
      <c r="F959" s="102"/>
      <c r="G959" s="103"/>
      <c r="K959" s="103"/>
      <c r="L959" s="102"/>
      <c r="Q959" s="94"/>
      <c r="R959" s="94"/>
      <c r="S959" s="94"/>
      <c r="T959" s="94"/>
      <c r="U959" s="94"/>
      <c r="V959" s="94"/>
      <c r="W959" s="94"/>
      <c r="X959" s="94"/>
    </row>
    <row r="960" ht="15.75" customHeight="1">
      <c r="F960" s="102"/>
      <c r="G960" s="103"/>
      <c r="K960" s="103"/>
      <c r="L960" s="102"/>
      <c r="Q960" s="94"/>
      <c r="R960" s="94"/>
      <c r="S960" s="94"/>
      <c r="T960" s="94"/>
      <c r="U960" s="94"/>
      <c r="V960" s="94"/>
      <c r="W960" s="94"/>
      <c r="X960" s="94"/>
    </row>
    <row r="961" ht="15.75" customHeight="1">
      <c r="F961" s="102"/>
      <c r="G961" s="103"/>
      <c r="K961" s="103"/>
      <c r="L961" s="102"/>
      <c r="Q961" s="94"/>
      <c r="R961" s="94"/>
      <c r="S961" s="94"/>
      <c r="T961" s="94"/>
      <c r="U961" s="94"/>
      <c r="V961" s="94"/>
      <c r="W961" s="94"/>
      <c r="X961" s="94"/>
    </row>
    <row r="962" ht="15.75" customHeight="1">
      <c r="F962" s="102"/>
      <c r="G962" s="103"/>
      <c r="K962" s="103"/>
      <c r="L962" s="102"/>
      <c r="Q962" s="94"/>
      <c r="R962" s="94"/>
      <c r="S962" s="94"/>
      <c r="T962" s="94"/>
      <c r="U962" s="94"/>
      <c r="V962" s="94"/>
      <c r="W962" s="94"/>
      <c r="X962" s="94"/>
    </row>
    <row r="963" ht="15.75" customHeight="1">
      <c r="F963" s="102"/>
      <c r="G963" s="103"/>
      <c r="K963" s="103"/>
      <c r="L963" s="102"/>
      <c r="Q963" s="94"/>
      <c r="R963" s="94"/>
      <c r="S963" s="94"/>
      <c r="T963" s="94"/>
      <c r="U963" s="94"/>
      <c r="V963" s="94"/>
      <c r="W963" s="94"/>
      <c r="X963" s="94"/>
    </row>
    <row r="964" ht="15.75" customHeight="1">
      <c r="F964" s="102"/>
      <c r="G964" s="103"/>
      <c r="K964" s="103"/>
      <c r="L964" s="102"/>
      <c r="Q964" s="94"/>
      <c r="R964" s="94"/>
      <c r="S964" s="94"/>
      <c r="T964" s="94"/>
      <c r="U964" s="94"/>
      <c r="V964" s="94"/>
      <c r="W964" s="94"/>
      <c r="X964" s="94"/>
    </row>
    <row r="965" ht="15.75" customHeight="1">
      <c r="F965" s="102"/>
      <c r="G965" s="103"/>
      <c r="K965" s="103"/>
      <c r="L965" s="102"/>
      <c r="Q965" s="94"/>
      <c r="R965" s="94"/>
      <c r="S965" s="94"/>
      <c r="T965" s="94"/>
      <c r="U965" s="94"/>
      <c r="V965" s="94"/>
      <c r="W965" s="94"/>
      <c r="X965" s="94"/>
    </row>
    <row r="966" ht="15.75" customHeight="1">
      <c r="F966" s="102"/>
      <c r="G966" s="103"/>
      <c r="K966" s="103"/>
      <c r="L966" s="102"/>
      <c r="Q966" s="94"/>
      <c r="R966" s="94"/>
      <c r="S966" s="94"/>
      <c r="T966" s="94"/>
      <c r="U966" s="94"/>
      <c r="V966" s="94"/>
      <c r="W966" s="94"/>
      <c r="X966" s="94"/>
    </row>
    <row r="967" ht="15.75" customHeight="1">
      <c r="F967" s="102"/>
      <c r="G967" s="103"/>
      <c r="K967" s="103"/>
      <c r="L967" s="102"/>
      <c r="Q967" s="94"/>
      <c r="R967" s="94"/>
      <c r="S967" s="94"/>
      <c r="T967" s="94"/>
      <c r="U967" s="94"/>
      <c r="V967" s="94"/>
      <c r="W967" s="94"/>
      <c r="X967" s="94"/>
    </row>
    <row r="968" ht="15.75" customHeight="1">
      <c r="F968" s="102"/>
      <c r="G968" s="103"/>
      <c r="K968" s="103"/>
      <c r="L968" s="102"/>
      <c r="Q968" s="94"/>
      <c r="R968" s="94"/>
      <c r="S968" s="94"/>
      <c r="T968" s="94"/>
      <c r="U968" s="94"/>
      <c r="V968" s="94"/>
      <c r="W968" s="94"/>
      <c r="X968" s="94"/>
    </row>
    <row r="969" ht="15.75" customHeight="1">
      <c r="F969" s="102"/>
      <c r="G969" s="103"/>
      <c r="K969" s="103"/>
      <c r="L969" s="102"/>
      <c r="Q969" s="94"/>
      <c r="R969" s="94"/>
      <c r="S969" s="94"/>
      <c r="T969" s="94"/>
      <c r="U969" s="94"/>
      <c r="V969" s="94"/>
      <c r="W969" s="94"/>
      <c r="X969" s="94"/>
    </row>
    <row r="970" ht="15.75" customHeight="1">
      <c r="F970" s="102"/>
      <c r="G970" s="103"/>
      <c r="K970" s="103"/>
      <c r="L970" s="102"/>
      <c r="Q970" s="94"/>
      <c r="R970" s="94"/>
      <c r="S970" s="94"/>
      <c r="T970" s="94"/>
      <c r="U970" s="94"/>
      <c r="V970" s="94"/>
      <c r="W970" s="94"/>
      <c r="X970" s="94"/>
    </row>
    <row r="971" ht="15.75" customHeight="1">
      <c r="F971" s="102"/>
      <c r="G971" s="103"/>
      <c r="K971" s="103"/>
      <c r="L971" s="102"/>
      <c r="Q971" s="94"/>
      <c r="R971" s="94"/>
      <c r="S971" s="94"/>
      <c r="T971" s="94"/>
      <c r="U971" s="94"/>
      <c r="V971" s="94"/>
      <c r="W971" s="94"/>
      <c r="X971" s="94"/>
    </row>
    <row r="972" ht="15.75" customHeight="1">
      <c r="F972" s="102"/>
      <c r="G972" s="103"/>
      <c r="K972" s="103"/>
      <c r="L972" s="102"/>
      <c r="Q972" s="94"/>
      <c r="R972" s="94"/>
      <c r="S972" s="94"/>
      <c r="T972" s="94"/>
      <c r="U972" s="94"/>
      <c r="V972" s="94"/>
      <c r="W972" s="94"/>
      <c r="X972" s="94"/>
    </row>
    <row r="973" ht="15.75" customHeight="1">
      <c r="F973" s="102"/>
      <c r="G973" s="103"/>
      <c r="K973" s="103"/>
      <c r="L973" s="102"/>
      <c r="Q973" s="94"/>
      <c r="R973" s="94"/>
      <c r="S973" s="94"/>
      <c r="T973" s="94"/>
      <c r="U973" s="94"/>
      <c r="V973" s="94"/>
      <c r="W973" s="94"/>
      <c r="X973" s="94"/>
    </row>
    <row r="974" ht="15.75" customHeight="1">
      <c r="F974" s="102"/>
      <c r="G974" s="103"/>
      <c r="K974" s="103"/>
      <c r="L974" s="102"/>
      <c r="Q974" s="94"/>
      <c r="R974" s="94"/>
      <c r="S974" s="94"/>
      <c r="T974" s="94"/>
      <c r="U974" s="94"/>
      <c r="V974" s="94"/>
      <c r="W974" s="94"/>
      <c r="X974" s="94"/>
    </row>
    <row r="975" ht="15.75" customHeight="1">
      <c r="F975" s="102"/>
      <c r="G975" s="103"/>
      <c r="K975" s="103"/>
      <c r="L975" s="102"/>
      <c r="Q975" s="94"/>
      <c r="R975" s="94"/>
      <c r="S975" s="94"/>
      <c r="T975" s="94"/>
      <c r="U975" s="94"/>
      <c r="V975" s="94"/>
      <c r="W975" s="94"/>
      <c r="X975" s="94"/>
    </row>
    <row r="976" ht="15.75" customHeight="1">
      <c r="F976" s="102"/>
      <c r="G976" s="103"/>
      <c r="K976" s="103"/>
      <c r="L976" s="102"/>
      <c r="Q976" s="94"/>
      <c r="R976" s="94"/>
      <c r="S976" s="94"/>
      <c r="T976" s="94"/>
      <c r="U976" s="94"/>
      <c r="V976" s="94"/>
      <c r="W976" s="94"/>
      <c r="X976" s="94"/>
    </row>
    <row r="977" ht="15.75" customHeight="1">
      <c r="F977" s="102"/>
      <c r="G977" s="103"/>
      <c r="K977" s="103"/>
      <c r="L977" s="102"/>
      <c r="Q977" s="94"/>
      <c r="R977" s="94"/>
      <c r="S977" s="94"/>
      <c r="T977" s="94"/>
      <c r="U977" s="94"/>
      <c r="V977" s="94"/>
      <c r="W977" s="94"/>
      <c r="X977" s="94"/>
    </row>
    <row r="978" ht="15.75" customHeight="1">
      <c r="F978" s="102"/>
      <c r="G978" s="103"/>
      <c r="K978" s="103"/>
      <c r="L978" s="102"/>
      <c r="Q978" s="94"/>
      <c r="R978" s="94"/>
      <c r="S978" s="94"/>
      <c r="T978" s="94"/>
      <c r="U978" s="94"/>
      <c r="V978" s="94"/>
      <c r="W978" s="94"/>
      <c r="X978" s="94"/>
    </row>
    <row r="979" ht="15.75" customHeight="1">
      <c r="F979" s="102"/>
      <c r="G979" s="103"/>
      <c r="K979" s="103"/>
      <c r="L979" s="102"/>
      <c r="Q979" s="94"/>
      <c r="R979" s="94"/>
      <c r="S979" s="94"/>
      <c r="T979" s="94"/>
      <c r="U979" s="94"/>
      <c r="V979" s="94"/>
      <c r="W979" s="94"/>
      <c r="X979" s="94"/>
    </row>
    <row r="980" ht="15.75" customHeight="1">
      <c r="F980" s="102"/>
      <c r="G980" s="103"/>
      <c r="K980" s="103"/>
      <c r="L980" s="102"/>
      <c r="Q980" s="94"/>
      <c r="R980" s="94"/>
      <c r="S980" s="94"/>
      <c r="T980" s="94"/>
      <c r="U980" s="94"/>
      <c r="V980" s="94"/>
      <c r="W980" s="94"/>
      <c r="X980" s="94"/>
    </row>
    <row r="981" ht="15.75" customHeight="1">
      <c r="F981" s="102"/>
      <c r="G981" s="103"/>
      <c r="K981" s="103"/>
      <c r="L981" s="102"/>
      <c r="Q981" s="94"/>
      <c r="R981" s="94"/>
      <c r="S981" s="94"/>
      <c r="T981" s="94"/>
      <c r="U981" s="94"/>
      <c r="V981" s="94"/>
      <c r="W981" s="94"/>
      <c r="X981" s="94"/>
    </row>
    <row r="982" ht="15.75" customHeight="1">
      <c r="F982" s="102"/>
      <c r="G982" s="103"/>
      <c r="K982" s="103"/>
      <c r="L982" s="102"/>
      <c r="Q982" s="94"/>
      <c r="R982" s="94"/>
      <c r="S982" s="94"/>
      <c r="T982" s="94"/>
      <c r="U982" s="94"/>
      <c r="V982" s="94"/>
      <c r="W982" s="94"/>
      <c r="X982" s="94"/>
    </row>
    <row r="983" ht="15.75" customHeight="1">
      <c r="F983" s="102"/>
      <c r="G983" s="103"/>
      <c r="K983" s="103"/>
      <c r="L983" s="102"/>
      <c r="Q983" s="94"/>
      <c r="R983" s="94"/>
      <c r="S983" s="94"/>
      <c r="T983" s="94"/>
      <c r="U983" s="94"/>
      <c r="V983" s="94"/>
      <c r="W983" s="94"/>
      <c r="X983" s="94"/>
    </row>
    <row r="984" ht="15.75" customHeight="1">
      <c r="F984" s="102"/>
      <c r="G984" s="103"/>
      <c r="K984" s="103"/>
      <c r="L984" s="102"/>
      <c r="Q984" s="94"/>
      <c r="R984" s="94"/>
      <c r="S984" s="94"/>
      <c r="T984" s="94"/>
      <c r="U984" s="94"/>
      <c r="V984" s="94"/>
      <c r="W984" s="94"/>
      <c r="X984" s="94"/>
    </row>
    <row r="985" ht="15.75" customHeight="1">
      <c r="F985" s="102"/>
      <c r="G985" s="103"/>
      <c r="K985" s="103"/>
      <c r="L985" s="102"/>
      <c r="Q985" s="94"/>
      <c r="R985" s="94"/>
      <c r="S985" s="94"/>
      <c r="T985" s="94"/>
      <c r="U985" s="94"/>
      <c r="V985" s="94"/>
      <c r="W985" s="94"/>
      <c r="X985" s="94"/>
    </row>
    <row r="986" ht="15.75" customHeight="1">
      <c r="F986" s="102"/>
      <c r="G986" s="103"/>
      <c r="K986" s="103"/>
      <c r="L986" s="102"/>
      <c r="Q986" s="94"/>
      <c r="R986" s="94"/>
      <c r="S986" s="94"/>
      <c r="T986" s="94"/>
      <c r="U986" s="94"/>
      <c r="V986" s="94"/>
      <c r="W986" s="94"/>
      <c r="X986" s="94"/>
    </row>
    <row r="987" ht="15.75" customHeight="1">
      <c r="F987" s="102"/>
      <c r="G987" s="103"/>
      <c r="K987" s="103"/>
      <c r="L987" s="102"/>
      <c r="Q987" s="94"/>
      <c r="R987" s="94"/>
      <c r="S987" s="94"/>
      <c r="T987" s="94"/>
      <c r="U987" s="94"/>
      <c r="V987" s="94"/>
      <c r="W987" s="94"/>
      <c r="X987" s="94"/>
    </row>
    <row r="988" ht="15.75" customHeight="1">
      <c r="F988" s="102"/>
      <c r="G988" s="103"/>
      <c r="K988" s="103"/>
      <c r="L988" s="102"/>
      <c r="Q988" s="94"/>
      <c r="R988" s="94"/>
      <c r="S988" s="94"/>
      <c r="T988" s="94"/>
      <c r="U988" s="94"/>
      <c r="V988" s="94"/>
      <c r="W988" s="94"/>
      <c r="X988" s="94"/>
    </row>
    <row r="989" ht="15.75" customHeight="1">
      <c r="F989" s="102"/>
      <c r="G989" s="103"/>
      <c r="K989" s="103"/>
      <c r="L989" s="102"/>
      <c r="Q989" s="94"/>
      <c r="R989" s="94"/>
      <c r="S989" s="94"/>
      <c r="T989" s="94"/>
      <c r="U989" s="94"/>
      <c r="V989" s="94"/>
      <c r="W989" s="94"/>
      <c r="X989" s="94"/>
    </row>
    <row r="990" ht="15.75" customHeight="1">
      <c r="F990" s="102"/>
      <c r="G990" s="103"/>
      <c r="K990" s="103"/>
      <c r="L990" s="102"/>
      <c r="Q990" s="94"/>
      <c r="R990" s="94"/>
      <c r="S990" s="94"/>
      <c r="T990" s="94"/>
      <c r="U990" s="94"/>
      <c r="V990" s="94"/>
      <c r="W990" s="94"/>
      <c r="X990" s="94"/>
    </row>
    <row r="991" ht="15.75" customHeight="1">
      <c r="F991" s="102"/>
      <c r="G991" s="103"/>
      <c r="K991" s="103"/>
      <c r="L991" s="102"/>
      <c r="Q991" s="94"/>
      <c r="R991" s="94"/>
      <c r="S991" s="94"/>
      <c r="T991" s="94"/>
      <c r="U991" s="94"/>
      <c r="V991" s="94"/>
      <c r="W991" s="94"/>
      <c r="X991" s="94"/>
    </row>
    <row r="992" ht="15.75" customHeight="1">
      <c r="F992" s="102"/>
      <c r="G992" s="103"/>
      <c r="K992" s="103"/>
      <c r="L992" s="102"/>
      <c r="Q992" s="94"/>
      <c r="R992" s="94"/>
      <c r="S992" s="94"/>
      <c r="T992" s="94"/>
      <c r="U992" s="94"/>
      <c r="V992" s="94"/>
      <c r="W992" s="94"/>
      <c r="X992" s="94"/>
    </row>
    <row r="993" ht="15.75" customHeight="1">
      <c r="F993" s="102"/>
      <c r="G993" s="103"/>
      <c r="K993" s="103"/>
      <c r="L993" s="102"/>
      <c r="Q993" s="94"/>
      <c r="R993" s="94"/>
      <c r="S993" s="94"/>
      <c r="T993" s="94"/>
      <c r="U993" s="94"/>
      <c r="V993" s="94"/>
      <c r="W993" s="94"/>
      <c r="X993" s="94"/>
    </row>
    <row r="994" ht="15.75" customHeight="1">
      <c r="F994" s="102"/>
      <c r="G994" s="103"/>
      <c r="K994" s="103"/>
      <c r="L994" s="102"/>
      <c r="Q994" s="94"/>
      <c r="R994" s="94"/>
      <c r="S994" s="94"/>
      <c r="T994" s="94"/>
      <c r="U994" s="94"/>
      <c r="V994" s="94"/>
      <c r="W994" s="94"/>
      <c r="X994" s="94"/>
    </row>
    <row r="995" ht="15.75" customHeight="1">
      <c r="F995" s="102"/>
      <c r="G995" s="103"/>
      <c r="K995" s="103"/>
      <c r="L995" s="102"/>
      <c r="Q995" s="94"/>
      <c r="R995" s="94"/>
      <c r="S995" s="94"/>
      <c r="T995" s="94"/>
      <c r="U995" s="94"/>
      <c r="V995" s="94"/>
      <c r="W995" s="94"/>
      <c r="X995" s="94"/>
    </row>
    <row r="996" ht="15.75" customHeight="1">
      <c r="F996" s="102"/>
      <c r="G996" s="103"/>
      <c r="K996" s="103"/>
      <c r="L996" s="102"/>
      <c r="Q996" s="94"/>
      <c r="R996" s="94"/>
      <c r="S996" s="94"/>
      <c r="T996" s="94"/>
      <c r="U996" s="94"/>
      <c r="V996" s="94"/>
      <c r="W996" s="94"/>
      <c r="X996" s="94"/>
    </row>
    <row r="997" ht="15.75" customHeight="1">
      <c r="F997" s="102"/>
      <c r="G997" s="103"/>
      <c r="K997" s="103"/>
      <c r="L997" s="102"/>
      <c r="Q997" s="94"/>
      <c r="R997" s="94"/>
      <c r="S997" s="94"/>
      <c r="T997" s="94"/>
      <c r="U997" s="94"/>
      <c r="V997" s="94"/>
      <c r="W997" s="94"/>
      <c r="X997" s="94"/>
    </row>
    <row r="998" ht="15.75" customHeight="1">
      <c r="F998" s="102"/>
      <c r="G998" s="103"/>
      <c r="K998" s="103"/>
      <c r="L998" s="102"/>
      <c r="Q998" s="94"/>
      <c r="R998" s="94"/>
      <c r="S998" s="94"/>
      <c r="T998" s="94"/>
      <c r="U998" s="94"/>
      <c r="V998" s="94"/>
      <c r="W998" s="94"/>
      <c r="X998" s="94"/>
    </row>
    <row r="999" ht="15.75" customHeight="1">
      <c r="F999" s="102"/>
      <c r="G999" s="103"/>
      <c r="K999" s="103"/>
      <c r="L999" s="102"/>
      <c r="Q999" s="94"/>
      <c r="R999" s="94"/>
      <c r="S999" s="94"/>
      <c r="T999" s="94"/>
      <c r="U999" s="94"/>
      <c r="V999" s="94"/>
      <c r="W999" s="94"/>
      <c r="X999" s="94"/>
    </row>
    <row r="1000" ht="15.75" customHeight="1">
      <c r="F1000" s="102"/>
      <c r="G1000" s="103"/>
      <c r="K1000" s="103"/>
      <c r="L1000" s="102"/>
      <c r="Q1000" s="94"/>
      <c r="R1000" s="94"/>
      <c r="S1000" s="94"/>
      <c r="T1000" s="94"/>
      <c r="U1000" s="94"/>
      <c r="V1000" s="94"/>
      <c r="W1000" s="94"/>
      <c r="X1000" s="94"/>
    </row>
  </sheetData>
  <mergeCells count="14">
    <mergeCell ref="E32:M32"/>
    <mergeCell ref="E37:M37"/>
    <mergeCell ref="E42:M42"/>
    <mergeCell ref="O45:X45"/>
    <mergeCell ref="E47:M47"/>
    <mergeCell ref="E52:M52"/>
    <mergeCell ref="E57:M57"/>
    <mergeCell ref="C3:Y3"/>
    <mergeCell ref="E4:M4"/>
    <mergeCell ref="O4:Y4"/>
    <mergeCell ref="E5:M5"/>
    <mergeCell ref="O5:Y5"/>
    <mergeCell ref="E14:M14"/>
    <mergeCell ref="E23:M23"/>
  </mergeCells>
  <printOptions/>
  <pageMargins bottom="0.787401575" footer="0.0" header="0.0" left="0.511811024" right="0.511811024" top="0.787401575"/>
  <pageSetup paperSize="9" orientation="portrait"/>
  <rowBreaks count="1" manualBreakCount="1">
    <brk id="63" man="1"/>
  </rowBreaks>
  <colBreaks count="1" manualBreakCount="1">
    <brk id="25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2022-02-02T16:19:18Z</dcterms:created>
  <dc:creator>Usuario</dc:creator>
</cp:coreProperties>
</file>