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3\Jorge Farah\arquivos de trabalho2012\FUTMESA 2022\Tecnico\Sumulas\Master\2 rodada\"/>
    </mc:Choice>
  </mc:AlternateContent>
  <bookViews>
    <workbookView xWindow="0" yWindow="0" windowWidth="19560" windowHeight="6840" activeTab="2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/>
  <c r="A40" i="6"/>
  <c r="C40" i="6"/>
  <c r="E40" i="6"/>
  <c r="A41" i="6"/>
  <c r="C41" i="6"/>
  <c r="E41" i="6"/>
  <c r="A42" i="6"/>
  <c r="C42" i="6"/>
  <c r="E42" i="6"/>
  <c r="J42" i="6"/>
  <c r="A43" i="6"/>
  <c r="C43" i="6"/>
  <c r="E43" i="6"/>
  <c r="A44" i="6"/>
  <c r="C44" i="6"/>
  <c r="E44" i="6"/>
  <c r="A45" i="6"/>
  <c r="C45" i="6"/>
  <c r="E45" i="6"/>
  <c r="A46" i="6"/>
  <c r="C46" i="6"/>
  <c r="E46" i="6"/>
  <c r="A47" i="6"/>
  <c r="C47" i="6"/>
  <c r="E47" i="6"/>
  <c r="J47" i="6"/>
  <c r="A48" i="6"/>
  <c r="C48" i="6"/>
  <c r="E48" i="6"/>
  <c r="A49" i="6"/>
  <c r="C49" i="6"/>
  <c r="E49" i="6"/>
  <c r="A50" i="6"/>
  <c r="C50" i="6"/>
  <c r="E50" i="6"/>
  <c r="A26" i="6"/>
  <c r="C26" i="6"/>
  <c r="E26" i="6"/>
  <c r="A27" i="6"/>
  <c r="C27" i="6"/>
  <c r="N27" i="6"/>
  <c r="N26" i="6"/>
  <c r="C25" i="6"/>
  <c r="N25" i="6"/>
  <c r="C24" i="6"/>
  <c r="N24" i="6"/>
  <c r="C23" i="6"/>
  <c r="N23" i="6"/>
  <c r="C22" i="6"/>
  <c r="N22" i="6"/>
  <c r="C21" i="6"/>
  <c r="N21" i="6"/>
  <c r="C20" i="6"/>
  <c r="N20" i="6"/>
  <c r="C19" i="6"/>
  <c r="N19" i="6"/>
  <c r="C18" i="6"/>
  <c r="N18" i="6"/>
  <c r="C17" i="6"/>
  <c r="N17" i="6"/>
  <c r="C16" i="6"/>
  <c r="N16" i="6"/>
  <c r="C15" i="6"/>
  <c r="N15" i="6"/>
  <c r="C14" i="6"/>
  <c r="N14" i="6"/>
  <c r="C13" i="6"/>
  <c r="N13" i="6"/>
  <c r="H27" i="6"/>
  <c r="A17" i="6"/>
  <c r="E17" i="6"/>
  <c r="A18" i="6"/>
  <c r="E18" i="6"/>
  <c r="A19" i="6"/>
  <c r="E19" i="6"/>
  <c r="B19" i="6"/>
  <c r="A20" i="6"/>
  <c r="I20" i="6"/>
  <c r="A21" i="6"/>
  <c r="E21" i="6"/>
  <c r="A22" i="6"/>
  <c r="E22" i="6"/>
  <c r="A23" i="6"/>
  <c r="E23" i="6"/>
  <c r="B23" i="6"/>
  <c r="A24" i="6"/>
  <c r="E24" i="6"/>
  <c r="A25" i="6"/>
  <c r="E25" i="6"/>
  <c r="D5" i="6"/>
  <c r="L3" i="6"/>
  <c r="L7" i="2"/>
  <c r="U10" i="2"/>
  <c r="AD13" i="2"/>
  <c r="AM16" i="2"/>
  <c r="C35" i="6"/>
  <c r="B35" i="6"/>
  <c r="E13" i="6"/>
  <c r="A9" i="2"/>
  <c r="J9" i="2"/>
  <c r="S9" i="2"/>
  <c r="AB9" i="2"/>
  <c r="AK9" i="2"/>
  <c r="L5" i="6"/>
  <c r="C38" i="6"/>
  <c r="E38" i="6"/>
  <c r="B38" i="6"/>
  <c r="C37" i="6"/>
  <c r="C36" i="6"/>
  <c r="E36" i="6"/>
  <c r="C34" i="6"/>
  <c r="B34" i="6"/>
  <c r="C33" i="6"/>
  <c r="C32" i="6"/>
  <c r="C31" i="6"/>
  <c r="B31" i="6"/>
  <c r="J16" i="6"/>
  <c r="B15" i="6"/>
  <c r="E14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Q9" i="2"/>
  <c r="CU9" i="2"/>
  <c r="CP9" i="2"/>
  <c r="CV9" i="2"/>
  <c r="CO9" i="2"/>
  <c r="CR9" i="2"/>
  <c r="CN9" i="2"/>
  <c r="CM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T9" i="2"/>
  <c r="BS9" i="2"/>
  <c r="BV9" i="2"/>
  <c r="BR9" i="2"/>
  <c r="BR6" i="2"/>
  <c r="BQ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O18" i="2"/>
  <c r="BH18" i="2"/>
  <c r="BK18" i="2"/>
  <c r="BG18" i="2"/>
  <c r="BL18" i="2"/>
  <c r="BF18" i="2"/>
  <c r="BJ15" i="2"/>
  <c r="BN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H9" i="2"/>
  <c r="BK9" i="2"/>
  <c r="BG9" i="2"/>
  <c r="BF9" i="2"/>
  <c r="BM9" i="2"/>
  <c r="BF2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AX12" i="2"/>
  <c r="BD12" i="2"/>
  <c r="AW12" i="2"/>
  <c r="AZ12" i="2"/>
  <c r="AV12" i="2"/>
  <c r="BA12" i="2"/>
  <c r="AU12" i="2"/>
  <c r="BB12" i="2"/>
  <c r="AY9" i="2"/>
  <c r="BC9" i="2"/>
  <c r="AX9" i="2"/>
  <c r="BD9" i="2"/>
  <c r="AW9" i="2"/>
  <c r="AZ9" i="2"/>
  <c r="AV9" i="2"/>
  <c r="BA9" i="2"/>
  <c r="AU9" i="2"/>
  <c r="BB9" i="2"/>
  <c r="AU2" i="2"/>
  <c r="J7" i="2"/>
  <c r="S7" i="2"/>
  <c r="AB7" i="2"/>
  <c r="AK7" i="2"/>
  <c r="A10" i="2"/>
  <c r="J10" i="2"/>
  <c r="I21" i="2"/>
  <c r="R9" i="2"/>
  <c r="AA12" i="2"/>
  <c r="AJ15" i="2"/>
  <c r="AS18" i="2"/>
  <c r="C16" i="2"/>
  <c r="I18" i="2"/>
  <c r="R21" i="2"/>
  <c r="AA9" i="2"/>
  <c r="AJ12" i="2"/>
  <c r="AS15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B36" i="6"/>
  <c r="B16" i="6"/>
  <c r="B13" i="6"/>
  <c r="I46" i="6"/>
  <c r="H42" i="6"/>
  <c r="I49" i="6"/>
  <c r="I50" i="6"/>
  <c r="I40" i="6"/>
  <c r="F38" i="6"/>
  <c r="H38" i="6"/>
  <c r="G48" i="6"/>
  <c r="I44" i="6"/>
  <c r="G42" i="6"/>
  <c r="G44" i="6"/>
  <c r="I43" i="6"/>
  <c r="F36" i="6"/>
  <c r="H50" i="6"/>
  <c r="H44" i="6"/>
  <c r="H39" i="6"/>
  <c r="J40" i="6"/>
  <c r="H41" i="6"/>
  <c r="G36" i="6"/>
  <c r="F43" i="6"/>
  <c r="G41" i="6"/>
  <c r="J48" i="6"/>
  <c r="K44" i="6"/>
  <c r="G49" i="6"/>
  <c r="F42" i="6"/>
  <c r="D42" i="6"/>
  <c r="G50" i="6"/>
  <c r="H36" i="6"/>
  <c r="G46" i="6"/>
  <c r="I45" i="6"/>
  <c r="F47" i="6"/>
  <c r="J38" i="6"/>
  <c r="K38" i="6"/>
  <c r="I36" i="6"/>
  <c r="J39" i="6"/>
  <c r="J46" i="6"/>
  <c r="K46" i="6"/>
  <c r="H43" i="6"/>
  <c r="J50" i="6"/>
  <c r="F44" i="6"/>
  <c r="F49" i="6"/>
  <c r="G45" i="6"/>
  <c r="K41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G38" i="6"/>
  <c r="D38" i="6"/>
  <c r="G39" i="6"/>
  <c r="K36" i="6"/>
  <c r="K45" i="6"/>
  <c r="D43" i="6"/>
  <c r="K39" i="6"/>
  <c r="K48" i="6"/>
  <c r="K42" i="6"/>
  <c r="D49" i="6"/>
  <c r="K37" i="6"/>
  <c r="D39" i="6"/>
  <c r="D41" i="6"/>
  <c r="I27" i="6"/>
  <c r="I17" i="6"/>
  <c r="I21" i="6"/>
  <c r="J17" i="6"/>
  <c r="D48" i="6"/>
  <c r="D37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F17" i="6"/>
  <c r="D17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17" i="6"/>
  <c r="I15" i="6"/>
  <c r="I16" i="6"/>
  <c r="G16" i="6"/>
  <c r="H16" i="6"/>
  <c r="I13" i="6"/>
  <c r="H14" i="6"/>
  <c r="G15" i="6"/>
  <c r="G14" i="6"/>
  <c r="K14" i="6"/>
  <c r="F13" i="6"/>
  <c r="H13" i="6"/>
  <c r="G13" i="6"/>
  <c r="J13" i="6"/>
  <c r="K23" i="6"/>
  <c r="D19" i="6"/>
  <c r="D20" i="6"/>
  <c r="K15" i="6"/>
  <c r="K13" i="6"/>
  <c r="D16" i="6"/>
  <c r="K16" i="6"/>
  <c r="D14" i="6"/>
  <c r="D15" i="6"/>
  <c r="D13" i="6"/>
  <c r="CE6" i="2"/>
  <c r="BQ6" i="2"/>
  <c r="BT6" i="2"/>
  <c r="BZ9" i="2"/>
  <c r="CT9" i="2"/>
  <c r="CD6" i="2"/>
  <c r="BJ6" i="2"/>
  <c r="BX9" i="2"/>
  <c r="B33" i="6"/>
  <c r="E37" i="6"/>
  <c r="B37" i="6"/>
  <c r="F37" i="6"/>
  <c r="I37" i="6"/>
  <c r="H37" i="6"/>
  <c r="J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I14" i="6"/>
  <c r="J14" i="6"/>
  <c r="F14" i="6"/>
  <c r="K18" i="6"/>
  <c r="D21" i="6"/>
  <c r="D25" i="6"/>
  <c r="H20" i="6"/>
  <c r="J20" i="6"/>
  <c r="H21" i="6"/>
  <c r="H17" i="6"/>
  <c r="G19" i="6"/>
  <c r="J25" i="6"/>
  <c r="F25" i="6"/>
  <c r="I26" i="6"/>
  <c r="K22" i="6"/>
  <c r="H18" i="6"/>
  <c r="G17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I38" i="6"/>
  <c r="B8" i="6"/>
  <c r="B40" i="6"/>
  <c r="B44" i="6"/>
  <c r="B48" i="6"/>
  <c r="B32" i="6"/>
  <c r="B26" i="6"/>
  <c r="CQ6" i="2"/>
  <c r="CM6" i="2"/>
  <c r="CN6" i="2"/>
  <c r="CF6" i="2"/>
  <c r="CB6" i="2"/>
  <c r="CJ15" i="2"/>
  <c r="CC6" i="2"/>
  <c r="AD5" i="2"/>
  <c r="BW9" i="2"/>
  <c r="BS6" i="2"/>
  <c r="U5" i="2"/>
  <c r="S5" i="2"/>
  <c r="BU6" i="2"/>
  <c r="BH6" i="2"/>
  <c r="BG6" i="2"/>
  <c r="BI6" i="2"/>
  <c r="BF6" i="2"/>
  <c r="AU6" i="2"/>
  <c r="AY6" i="2"/>
  <c r="S10" i="2"/>
  <c r="AB10" i="2"/>
  <c r="AK10" i="2"/>
  <c r="J12" i="2"/>
  <c r="S12" i="2"/>
  <c r="AB12" i="2"/>
  <c r="AK12" i="2"/>
  <c r="AV6" i="2"/>
  <c r="CP6" i="2"/>
  <c r="CO6" i="2"/>
  <c r="J15" i="6"/>
  <c r="A13" i="2"/>
  <c r="BC12" i="2"/>
  <c r="BO9" i="2"/>
  <c r="BM18" i="2"/>
  <c r="BY9" i="2"/>
  <c r="CS9" i="2"/>
  <c r="CT12" i="2"/>
  <c r="K50" i="6"/>
  <c r="F39" i="6"/>
  <c r="E27" i="6"/>
  <c r="AW6" i="2"/>
  <c r="L19" i="2"/>
  <c r="U7" i="2"/>
  <c r="AD10" i="2"/>
  <c r="AM13" i="2"/>
  <c r="C13" i="2"/>
  <c r="E15" i="6"/>
  <c r="AX6" i="2"/>
  <c r="AB5" i="2"/>
  <c r="F15" i="6"/>
  <c r="A12" i="2"/>
  <c r="E16" i="6"/>
  <c r="H15" i="6"/>
  <c r="BL9" i="2"/>
  <c r="K43" i="6"/>
  <c r="E20" i="6"/>
  <c r="AK5" i="2"/>
  <c r="AM5" i="2"/>
  <c r="L5" i="2"/>
  <c r="J5" i="2"/>
  <c r="A5" i="2"/>
  <c r="G4" i="2"/>
  <c r="C5" i="2"/>
  <c r="I4" i="2"/>
  <c r="J13" i="2"/>
  <c r="A15" i="2"/>
  <c r="A16" i="2"/>
  <c r="L16" i="2"/>
  <c r="U19" i="2"/>
  <c r="AD7" i="2"/>
  <c r="AM10" i="2"/>
  <c r="C10" i="2"/>
  <c r="I15" i="2"/>
  <c r="R18" i="2"/>
  <c r="AA21" i="2"/>
  <c r="AJ9" i="2"/>
  <c r="AS12" i="2"/>
  <c r="R4" i="2"/>
  <c r="AA4" i="2"/>
  <c r="AJ4" i="2"/>
  <c r="AS4" i="2"/>
  <c r="AK26" i="2"/>
  <c r="I3" i="6"/>
  <c r="P4" i="2"/>
  <c r="Y4" i="2"/>
  <c r="AH4" i="2"/>
  <c r="AQ4" i="2"/>
  <c r="AH26" i="2"/>
  <c r="G3" i="6"/>
  <c r="L13" i="2"/>
  <c r="U16" i="2"/>
  <c r="AD19" i="2"/>
  <c r="AM7" i="2"/>
  <c r="C7" i="2"/>
  <c r="I12" i="2"/>
  <c r="R15" i="2"/>
  <c r="AA18" i="2"/>
  <c r="AJ21" i="2"/>
  <c r="AS9" i="2"/>
  <c r="J16" i="2"/>
  <c r="A19" i="2"/>
  <c r="A18" i="2"/>
  <c r="S13" i="2"/>
  <c r="AB13" i="2"/>
  <c r="AK13" i="2"/>
  <c r="J15" i="2"/>
  <c r="S15" i="2"/>
  <c r="AB15" i="2"/>
  <c r="AK15" i="2"/>
  <c r="J19" i="2"/>
  <c r="A21" i="2"/>
  <c r="S16" i="2"/>
  <c r="AB16" i="2"/>
  <c r="AK16" i="2"/>
  <c r="J18" i="2"/>
  <c r="S18" i="2"/>
  <c r="AB18" i="2"/>
  <c r="AK18" i="2"/>
  <c r="L10" i="2"/>
  <c r="U13" i="2"/>
  <c r="AD16" i="2"/>
  <c r="AM19" i="2"/>
  <c r="I9" i="2"/>
  <c r="R12" i="2"/>
  <c r="AA15" i="2"/>
  <c r="AJ18" i="2"/>
  <c r="AS21" i="2"/>
  <c r="H35" i="6"/>
  <c r="I35" i="6"/>
  <c r="F35" i="6"/>
  <c r="J35" i="6"/>
  <c r="S19" i="2"/>
  <c r="AB19" i="2"/>
  <c r="AK19" i="2"/>
  <c r="J21" i="2"/>
  <c r="K35" i="6"/>
  <c r="I32" i="6"/>
  <c r="H32" i="6"/>
  <c r="J31" i="6"/>
  <c r="G34" i="6"/>
  <c r="F32" i="6"/>
  <c r="I31" i="6"/>
  <c r="F31" i="6"/>
  <c r="H34" i="6"/>
  <c r="H31" i="6"/>
  <c r="G31" i="6"/>
  <c r="G35" i="6"/>
  <c r="E35" i="6"/>
  <c r="G33" i="6"/>
  <c r="I33" i="6"/>
  <c r="I34" i="6"/>
  <c r="F34" i="6"/>
  <c r="J34" i="6"/>
  <c r="G32" i="6"/>
  <c r="J32" i="6"/>
  <c r="F33" i="6"/>
  <c r="H33" i="6"/>
  <c r="J33" i="6"/>
  <c r="K33" i="6"/>
  <c r="S21" i="2"/>
  <c r="K31" i="6"/>
  <c r="D35" i="6"/>
  <c r="N35" i="6"/>
  <c r="D31" i="6"/>
  <c r="K34" i="6"/>
  <c r="E31" i="6"/>
  <c r="H51" i="6"/>
  <c r="I51" i="6"/>
  <c r="J51" i="6"/>
  <c r="G51" i="6"/>
  <c r="E34" i="6"/>
  <c r="D34" i="6"/>
  <c r="K32" i="6"/>
  <c r="E33" i="6"/>
  <c r="D33" i="6"/>
  <c r="D32" i="6"/>
  <c r="F51" i="6"/>
  <c r="E32" i="6"/>
  <c r="AB21" i="2"/>
  <c r="K51" i="6"/>
  <c r="N34" i="6"/>
  <c r="N33" i="6"/>
  <c r="N32" i="6"/>
  <c r="N31" i="6"/>
  <c r="A67" i="6"/>
  <c r="D51" i="6"/>
  <c r="E51" i="6"/>
  <c r="AK21" i="2"/>
  <c r="H12" i="6"/>
  <c r="F12" i="6"/>
  <c r="H11" i="6"/>
  <c r="F10" i="6"/>
  <c r="H9" i="6"/>
  <c r="F9" i="6"/>
  <c r="G9" i="6"/>
  <c r="H8" i="6"/>
  <c r="G10" i="6"/>
  <c r="E10" i="6"/>
  <c r="I12" i="6"/>
  <c r="J12" i="6"/>
  <c r="G12" i="6"/>
  <c r="D12" i="6"/>
  <c r="I11" i="6"/>
  <c r="G11" i="6"/>
  <c r="F11" i="6"/>
  <c r="H10" i="6"/>
  <c r="H28" i="6"/>
  <c r="J11" i="6"/>
  <c r="I10" i="6"/>
  <c r="J10" i="6"/>
  <c r="I9" i="6"/>
  <c r="J9" i="6"/>
  <c r="D9" i="6"/>
  <c r="E9" i="6"/>
  <c r="J8" i="6"/>
  <c r="F8" i="6"/>
  <c r="I8" i="6"/>
  <c r="G8" i="6"/>
  <c r="K11" i="6"/>
  <c r="G28" i="6"/>
  <c r="E12" i="6"/>
  <c r="N12" i="6"/>
  <c r="K12" i="6"/>
  <c r="K10" i="6"/>
  <c r="D10" i="6"/>
  <c r="J28" i="6"/>
  <c r="E11" i="6"/>
  <c r="D11" i="6"/>
  <c r="K9" i="6"/>
  <c r="I28" i="6"/>
  <c r="K8" i="6"/>
  <c r="E8" i="6"/>
  <c r="D8" i="6"/>
  <c r="F28" i="6"/>
  <c r="N11" i="6"/>
  <c r="N10" i="6"/>
  <c r="N9" i="6"/>
  <c r="N8" i="6"/>
  <c r="A63" i="6"/>
  <c r="D28" i="6"/>
  <c r="K28" i="6"/>
  <c r="E28" i="6"/>
</calcChain>
</file>

<file path=xl/sharedStrings.xml><?xml version="1.0" encoding="utf-8"?>
<sst xmlns="http://schemas.openxmlformats.org/spreadsheetml/2006/main" count="430" uniqueCount="105">
  <si>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</si>
  <si>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</si>
  <si>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</si>
  <si>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</si>
  <si>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</si>
  <si>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</si>
  <si>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</si>
  <si>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</si>
  <si>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</si>
  <si>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</si>
  <si>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</si>
  <si>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</si>
  <si>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</si>
  <si>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</si>
  <si>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</si>
  <si>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</si>
  <si>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</si>
  <si>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</si>
  <si>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</si>
  <si>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</si>
  <si>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</si>
  <si>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</si>
  <si>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</si>
  <si>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</si>
  <si>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</si>
  <si>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</si>
  <si>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</si>
  <si>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</si>
  <si>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</si>
  <si>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</si>
  <si>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</si>
  <si>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</si>
  <si>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</si>
  <si>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</si>
  <si>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</si>
  <si>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</si>
  <si>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</si>
  <si>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</si>
  <si>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</si>
  <si>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</si>
  <si>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</si>
  <si>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</si>
  <si>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</si>
  <si>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</si>
  <si>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</si>
  <si>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</si>
  <si>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</si>
  <si>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</si>
  <si>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</si>
  <si>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</si>
  <si>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</si>
  <si>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</si>
  <si>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</si>
  <si>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</si>
  <si>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</si>
  <si>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</si>
  <si>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</si>
  <si>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</si>
  <si>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</si>
  <si>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</si>
  <si>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</si>
  <si>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</si>
  <si>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</si>
  <si>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</si>
  <si>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</si>
  <si>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</si>
  <si>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</si>
  <si>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</si>
  <si>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</si>
  <si>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</si>
  <si>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</si>
  <si>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</si>
  <si>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</si>
  <si>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</si>
  <si>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</si>
  <si>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</si>
  <si>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</si>
  <si>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</si>
  <si>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</si>
  <si>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</si>
  <si>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</si>
  <si>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</si>
  <si>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</si>
  <si>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</si>
  <si>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</si>
  <si>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</si>
  <si>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</si>
  <si>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</si>
  <si>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</si>
  <si>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</si>
  <si>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</si>
  <si>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</si>
  <si>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DEMA</t>
  </si>
  <si>
    <t>PINNA</t>
  </si>
  <si>
    <t>TELE</t>
  </si>
  <si>
    <t>NILO</t>
  </si>
  <si>
    <t>CELINHO</t>
  </si>
  <si>
    <t>JULIO</t>
  </si>
  <si>
    <t>MARCO PAI</t>
  </si>
  <si>
    <t>OLINO</t>
  </si>
  <si>
    <t>GERONIMO</t>
  </si>
  <si>
    <t>MATHIAS</t>
  </si>
  <si>
    <t>SÃO PAULO FC</t>
  </si>
  <si>
    <t>TMJ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</si>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</sst>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23" name="Picture 2">
          <a:extLst>
            <a:ext uri="{FF2B5EF4-FFF2-40B4-BE49-F238E27FC236}">
              <a16:creationId xmlns:a16="http://schemas.microsoft.com/office/drawing/2014/main" xmlns="" id="{B25D6EA6-5D41-82D0-ABB2-AB8D3697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24" name="Group 4">
          <a:extLst>
            <a:ext uri="{FF2B5EF4-FFF2-40B4-BE49-F238E27FC236}">
              <a16:creationId xmlns:a16="http://schemas.microsoft.com/office/drawing/2014/main" xmlns="" id="{4C6EA292-9C4A-79B7-B6AF-AED538391292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28" name="Picture 1">
            <a:extLst>
              <a:ext uri="{FF2B5EF4-FFF2-40B4-BE49-F238E27FC236}">
                <a16:creationId xmlns:a16="http://schemas.microsoft.com/office/drawing/2014/main" xmlns="" id="{F8ED54EF-ADB6-48E8-D3B3-7CB4343088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8FC2EFCA-62C3-B1DD-8262-46EF80225608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25" name="Imagem 15" descr="FPFM - LOGO.jpg">
          <a:extLst>
            <a:ext uri="{FF2B5EF4-FFF2-40B4-BE49-F238E27FC236}">
              <a16:creationId xmlns:a16="http://schemas.microsoft.com/office/drawing/2014/main" xmlns="" id="{F4585018-5D04-244A-B896-41258C973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26" name="Picture 15">
          <a:extLst>
            <a:ext uri="{FF2B5EF4-FFF2-40B4-BE49-F238E27FC236}">
              <a16:creationId xmlns:a16="http://schemas.microsoft.com/office/drawing/2014/main" xmlns="" id="{476E0E16-5ED9-036A-3090-4CCC9909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295E15B7-E8B7-75F0-BBC3-EAF7C41870A3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50" name="Imagem 15" descr="FPFM - LOGO.jpg">
          <a:extLst>
            <a:ext uri="{FF2B5EF4-FFF2-40B4-BE49-F238E27FC236}">
              <a16:creationId xmlns:a16="http://schemas.microsoft.com/office/drawing/2014/main" xmlns="" id="{8057E7C8-F10D-A44F-E368-4436AFCD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51" name="Imagem 15" descr="FPFM - LOGO.jpg">
          <a:extLst>
            <a:ext uri="{FF2B5EF4-FFF2-40B4-BE49-F238E27FC236}">
              <a16:creationId xmlns:a16="http://schemas.microsoft.com/office/drawing/2014/main" xmlns="" id="{504A5973-4FB2-C660-AD96-325988B7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40" name="Imagem 15" descr="FPFM - LOGO.jpg">
          <a:extLst>
            <a:ext uri="{FF2B5EF4-FFF2-40B4-BE49-F238E27FC236}">
              <a16:creationId xmlns:a16="http://schemas.microsoft.com/office/drawing/2014/main" xmlns="" id="{0A406BE2-5100-816A-DE9A-7ED51B0B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89" name="Imagem 15" descr="FPFM - LOGO.jpg">
          <a:extLst>
            <a:ext uri="{FF2B5EF4-FFF2-40B4-BE49-F238E27FC236}">
              <a16:creationId xmlns:a16="http://schemas.microsoft.com/office/drawing/2014/main" xmlns="" id="{BFBC61DB-635A-4742-3BFD-9E838450E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90" name="Imagem 15" descr="FPFM - LOGO.jpg">
          <a:extLst>
            <a:ext uri="{FF2B5EF4-FFF2-40B4-BE49-F238E27FC236}">
              <a16:creationId xmlns:a16="http://schemas.microsoft.com/office/drawing/2014/main" xmlns="" id="{FFD7F088-4180-D709-C399-1DEA40A6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opLeftCell="A23" zoomScaleNormal="100" workbookViewId="0">
      <selection activeCell="A49" sqref="A49"/>
    </sheetView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zoomScale="90" zoomScaleNormal="90" workbookViewId="0">
      <selection activeCell="W28" sqref="W28:X28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104</v>
      </c>
      <c r="AN1" s="164"/>
      <c r="AO1" s="164"/>
      <c r="AP1" s="21"/>
      <c r="AQ1" s="164">
        <v>2022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6</v>
      </c>
      <c r="H4" s="181" t="s">
        <v>0</v>
      </c>
      <c r="I4" s="183">
        <f>C5</f>
        <v>4</v>
      </c>
      <c r="J4" s="18"/>
      <c r="K4" s="7"/>
      <c r="L4" s="7"/>
      <c r="M4" s="7"/>
      <c r="N4" s="7"/>
      <c r="O4" s="7"/>
      <c r="P4" s="179">
        <f>J5+G4</f>
        <v>14</v>
      </c>
      <c r="Q4" s="181" t="s">
        <v>0</v>
      </c>
      <c r="R4" s="183">
        <f>L5+I4</f>
        <v>6</v>
      </c>
      <c r="S4" s="18"/>
      <c r="T4" s="7"/>
      <c r="U4" s="7"/>
      <c r="V4" s="7"/>
      <c r="W4" s="7"/>
      <c r="X4" s="7"/>
      <c r="Y4" s="179">
        <f>S5+P4</f>
        <v>20</v>
      </c>
      <c r="Z4" s="181" t="s">
        <v>0</v>
      </c>
      <c r="AA4" s="183">
        <f>U5+R4</f>
        <v>10</v>
      </c>
      <c r="AB4" s="18"/>
      <c r="AC4" s="7"/>
      <c r="AD4" s="7"/>
      <c r="AE4" s="7"/>
      <c r="AF4" s="7"/>
      <c r="AG4" s="7"/>
      <c r="AH4" s="179">
        <f>AB5+Y4</f>
        <v>27</v>
      </c>
      <c r="AI4" s="181" t="s">
        <v>0</v>
      </c>
      <c r="AJ4" s="183">
        <f>AD5+AA4</f>
        <v>13</v>
      </c>
      <c r="AK4" s="18"/>
      <c r="AL4" s="7"/>
      <c r="AM4" s="7"/>
      <c r="AN4" s="7"/>
      <c r="AO4" s="7"/>
      <c r="AP4" s="7"/>
      <c r="AQ4" s="179">
        <f>AK5+AH4</f>
        <v>35</v>
      </c>
      <c r="AR4" s="181" t="s">
        <v>0</v>
      </c>
      <c r="AS4" s="183">
        <f>AM5+AJ4</f>
        <v>15</v>
      </c>
    </row>
    <row r="5" spans="1:100" ht="12" customHeight="1" x14ac:dyDescent="0.2">
      <c r="A5" s="179">
        <f>AU6+AV6</f>
        <v>6</v>
      </c>
      <c r="B5" s="181" t="s">
        <v>0</v>
      </c>
      <c r="C5" s="183">
        <f>AW6+AV6</f>
        <v>4</v>
      </c>
      <c r="D5" s="6"/>
      <c r="E5" s="45" t="s">
        <v>2</v>
      </c>
      <c r="F5" s="6"/>
      <c r="G5" s="180"/>
      <c r="H5" s="182"/>
      <c r="I5" s="184"/>
      <c r="J5" s="179">
        <f>BF6+BG6</f>
        <v>8</v>
      </c>
      <c r="K5" s="181" t="s">
        <v>0</v>
      </c>
      <c r="L5" s="183">
        <f>BH6+BG6</f>
        <v>2</v>
      </c>
      <c r="M5" s="6"/>
      <c r="N5" s="45" t="s">
        <v>23</v>
      </c>
      <c r="O5" s="6"/>
      <c r="P5" s="180"/>
      <c r="Q5" s="182"/>
      <c r="R5" s="184"/>
      <c r="S5" s="179">
        <f>BQ6+BR6</f>
        <v>6</v>
      </c>
      <c r="T5" s="181" t="s">
        <v>0</v>
      </c>
      <c r="U5" s="183">
        <f>BS6+BR6</f>
        <v>4</v>
      </c>
      <c r="V5" s="6"/>
      <c r="W5" s="45" t="s">
        <v>24</v>
      </c>
      <c r="X5" s="6"/>
      <c r="Y5" s="180"/>
      <c r="Z5" s="182"/>
      <c r="AA5" s="184"/>
      <c r="AB5" s="179">
        <f>CB6+CC6</f>
        <v>7</v>
      </c>
      <c r="AC5" s="181" t="s">
        <v>0</v>
      </c>
      <c r="AD5" s="183">
        <f>CD6+CC6</f>
        <v>3</v>
      </c>
      <c r="AE5" s="6"/>
      <c r="AF5" s="45" t="s">
        <v>25</v>
      </c>
      <c r="AG5" s="6"/>
      <c r="AH5" s="180"/>
      <c r="AI5" s="182"/>
      <c r="AJ5" s="184"/>
      <c r="AK5" s="179">
        <f>CM6+CN6</f>
        <v>8</v>
      </c>
      <c r="AL5" s="181" t="s">
        <v>0</v>
      </c>
      <c r="AM5" s="183">
        <f>CO6+CN6</f>
        <v>2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2</v>
      </c>
      <c r="AW6" s="43">
        <f>SUM(AW7:AW21)*2</f>
        <v>2</v>
      </c>
      <c r="AX6" s="43">
        <f>SUM(AX7:AX21)</f>
        <v>21</v>
      </c>
      <c r="AY6" s="43">
        <f>SUM(AY7:AY21)</f>
        <v>17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2</v>
      </c>
      <c r="BH6" s="43">
        <f>SUM(BH7:BH21)*2</f>
        <v>0</v>
      </c>
      <c r="BI6" s="43">
        <f>SUM(BI7:BI21)</f>
        <v>22</v>
      </c>
      <c r="BJ6" s="43">
        <f>SUM(BJ7:BJ21)</f>
        <v>16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2</v>
      </c>
      <c r="BS6" s="43">
        <f>SUM(BS7:BS21)*2</f>
        <v>2</v>
      </c>
      <c r="BT6" s="43">
        <f>SUM(BT7:BT21)</f>
        <v>21</v>
      </c>
      <c r="BU6" s="43">
        <f>SUM(BU7:BU21)</f>
        <v>18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22</v>
      </c>
      <c r="CF6" s="43">
        <f>SUM(CF7:CF21)</f>
        <v>17</v>
      </c>
      <c r="CG6" s="43"/>
      <c r="CH6" s="43"/>
      <c r="CI6" s="43"/>
      <c r="CJ6" s="43"/>
      <c r="CK6" s="43"/>
      <c r="CM6" s="43">
        <f>SUM(CM7:CM21)*2</f>
        <v>8</v>
      </c>
      <c r="CN6" s="43">
        <f>SUM(CN7:CN21)*1</f>
        <v>0</v>
      </c>
      <c r="CO6" s="43">
        <f>SUM(CO7:CO21)*2</f>
        <v>2</v>
      </c>
      <c r="CP6" s="43">
        <f>SUM(CP7:CP21)</f>
        <v>24</v>
      </c>
      <c r="CQ6" s="43">
        <f>SUM(CQ7:CQ21)</f>
        <v>18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7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6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>DEMA</v>
      </c>
      <c r="B9" s="8"/>
      <c r="C9" s="8"/>
      <c r="D9" s="8"/>
      <c r="E9" s="8"/>
      <c r="F9" s="8"/>
      <c r="G9" s="8"/>
      <c r="H9" s="8"/>
      <c r="I9" s="36" t="str">
        <f>VLOOKUP(C7,$M$23:$T$42,2,0)</f>
        <v>MATHIAS</v>
      </c>
      <c r="J9" s="37" t="str">
        <f>A9</f>
        <v>DEMA</v>
      </c>
      <c r="K9" s="8"/>
      <c r="L9" s="8"/>
      <c r="M9" s="8"/>
      <c r="N9" s="8"/>
      <c r="O9" s="8"/>
      <c r="P9" s="8"/>
      <c r="Q9" s="8"/>
      <c r="R9" s="36" t="str">
        <f>I21</f>
        <v>JULIO</v>
      </c>
      <c r="S9" s="37" t="str">
        <f>J9</f>
        <v>DEMA</v>
      </c>
      <c r="T9" s="8"/>
      <c r="U9" s="8"/>
      <c r="V9" s="8"/>
      <c r="W9" s="8"/>
      <c r="X9" s="8"/>
      <c r="Y9" s="8"/>
      <c r="Z9" s="8"/>
      <c r="AA9" s="36" t="str">
        <f>R21</f>
        <v>MARCO PAI</v>
      </c>
      <c r="AB9" s="37" t="str">
        <f>S9</f>
        <v>DEMA</v>
      </c>
      <c r="AC9" s="8"/>
      <c r="AD9" s="8"/>
      <c r="AE9" s="8"/>
      <c r="AF9" s="8"/>
      <c r="AG9" s="8"/>
      <c r="AH9" s="8"/>
      <c r="AI9" s="8"/>
      <c r="AJ9" s="36" t="str">
        <f>AA21</f>
        <v>OLINO</v>
      </c>
      <c r="AK9" s="37" t="str">
        <f>AB9</f>
        <v>DEMA</v>
      </c>
      <c r="AL9" s="8"/>
      <c r="AM9" s="8"/>
      <c r="AN9" s="8"/>
      <c r="AO9" s="8"/>
      <c r="AP9" s="8"/>
      <c r="AQ9" s="8"/>
      <c r="AR9" s="8"/>
      <c r="AS9" s="36" t="str">
        <f>AJ21</f>
        <v>GERONIMO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4</v>
      </c>
      <c r="AY9" s="42">
        <f>IF(OR(D8="",F8=""),"",F8)</f>
        <v>5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5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3</v>
      </c>
      <c r="BJ9" s="42">
        <f>IF(OR(M8="",O8=""),"",O8)</f>
        <v>3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3</v>
      </c>
      <c r="BO9" s="42">
        <f>BI9</f>
        <v>3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4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4</v>
      </c>
      <c r="BZ9" s="42">
        <f>BT9</f>
        <v>4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7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7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6</v>
      </c>
      <c r="CQ9" s="42">
        <f>IF(OR(AN8="",AP8=""),"",AP8)</f>
        <v>5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5</v>
      </c>
      <c r="CV9" s="42">
        <f>CP9</f>
        <v>6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PINNA</v>
      </c>
      <c r="B12" s="8"/>
      <c r="C12" s="8"/>
      <c r="D12" s="8"/>
      <c r="E12" s="8"/>
      <c r="F12" s="8"/>
      <c r="G12" s="8"/>
      <c r="H12" s="8"/>
      <c r="I12" s="36" t="str">
        <f>VLOOKUP(C10,$M$23:$T$42,2,0)</f>
        <v>GERONIMO</v>
      </c>
      <c r="J12" s="37" t="str">
        <f>VLOOKUP(J10,$A$23:$H$42,2,0)</f>
        <v>PINNA</v>
      </c>
      <c r="K12" s="8"/>
      <c r="L12" s="8"/>
      <c r="M12" s="8"/>
      <c r="N12" s="8"/>
      <c r="O12" s="8"/>
      <c r="P12" s="8"/>
      <c r="Q12" s="8"/>
      <c r="R12" s="36" t="str">
        <f>I9</f>
        <v>MATHIAS</v>
      </c>
      <c r="S12" s="37" t="str">
        <f>J12</f>
        <v>PINNA</v>
      </c>
      <c r="T12" s="8"/>
      <c r="U12" s="8"/>
      <c r="V12" s="8"/>
      <c r="W12" s="8"/>
      <c r="X12" s="8"/>
      <c r="Y12" s="8"/>
      <c r="Z12" s="8"/>
      <c r="AA12" s="36" t="str">
        <f>R9</f>
        <v>JULIO</v>
      </c>
      <c r="AB12" s="37" t="str">
        <f>S12</f>
        <v>PINNA</v>
      </c>
      <c r="AC12" s="8"/>
      <c r="AD12" s="8"/>
      <c r="AE12" s="8"/>
      <c r="AF12" s="8"/>
      <c r="AG12" s="8"/>
      <c r="AH12" s="8"/>
      <c r="AI12" s="8"/>
      <c r="AJ12" s="36" t="str">
        <f>AA9</f>
        <v>MARCO PAI</v>
      </c>
      <c r="AK12" s="37" t="str">
        <f>AB12</f>
        <v>PINNA</v>
      </c>
      <c r="AL12" s="8"/>
      <c r="AM12" s="8"/>
      <c r="AN12" s="8"/>
      <c r="AO12" s="8"/>
      <c r="AP12" s="8"/>
      <c r="AQ12" s="8"/>
      <c r="AR12" s="8"/>
      <c r="AS12" s="36" t="str">
        <f>AJ9</f>
        <v>OLINO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3</v>
      </c>
      <c r="AY12" s="42">
        <f>IF(OR(D11="",F11=""),"",F11)</f>
        <v>3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3</v>
      </c>
      <c r="BD12" s="42">
        <f>AX12</f>
        <v>3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5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5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5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4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6</v>
      </c>
      <c r="E14" s="32" t="s">
        <v>0</v>
      </c>
      <c r="F14" s="35">
        <v>4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2</v>
      </c>
      <c r="AO14" s="32" t="s">
        <v>0</v>
      </c>
      <c r="AP14" s="35">
        <v>6</v>
      </c>
      <c r="AQ14" s="11"/>
      <c r="AR14" s="11"/>
      <c r="AS14" s="39"/>
    </row>
    <row r="15" spans="1:100" ht="16.5" customHeight="1" x14ac:dyDescent="0.2">
      <c r="A15" s="37" t="str">
        <f>VLOOKUP(A13,$A$23:$H$42,2,0)</f>
        <v>TELE</v>
      </c>
      <c r="B15" s="8"/>
      <c r="C15" s="8"/>
      <c r="D15" s="8"/>
      <c r="E15" s="8"/>
      <c r="F15" s="8"/>
      <c r="G15" s="8"/>
      <c r="H15" s="8"/>
      <c r="I15" s="36" t="str">
        <f>VLOOKUP(C13,$M$23:$T$42,2,0)</f>
        <v>OLINO</v>
      </c>
      <c r="J15" s="37" t="str">
        <f>VLOOKUP(J13,$A$23:$H$42,2,0)</f>
        <v>TELE</v>
      </c>
      <c r="K15" s="8"/>
      <c r="L15" s="8"/>
      <c r="M15" s="8"/>
      <c r="N15" s="8"/>
      <c r="O15" s="8"/>
      <c r="P15" s="8"/>
      <c r="Q15" s="8"/>
      <c r="R15" s="36" t="str">
        <f>I12</f>
        <v>GERONIMO</v>
      </c>
      <c r="S15" s="37" t="str">
        <f>J15</f>
        <v>TELE</v>
      </c>
      <c r="T15" s="8"/>
      <c r="U15" s="8"/>
      <c r="V15" s="8"/>
      <c r="W15" s="8"/>
      <c r="X15" s="8"/>
      <c r="Y15" s="8"/>
      <c r="Z15" s="8"/>
      <c r="AA15" s="36" t="str">
        <f>R12</f>
        <v>MATHIAS</v>
      </c>
      <c r="AB15" s="37" t="str">
        <f>S15</f>
        <v>TELE</v>
      </c>
      <c r="AC15" s="8"/>
      <c r="AD15" s="8"/>
      <c r="AE15" s="8"/>
      <c r="AF15" s="8"/>
      <c r="AG15" s="8"/>
      <c r="AH15" s="8"/>
      <c r="AI15" s="8"/>
      <c r="AJ15" s="36" t="str">
        <f>AA12</f>
        <v>JULIO</v>
      </c>
      <c r="AK15" s="37" t="str">
        <f>AB15</f>
        <v>TELE</v>
      </c>
      <c r="AL15" s="8"/>
      <c r="AM15" s="8"/>
      <c r="AN15" s="8"/>
      <c r="AO15" s="8"/>
      <c r="AP15" s="8"/>
      <c r="AQ15" s="8"/>
      <c r="AR15" s="8"/>
      <c r="AS15" s="36" t="str">
        <f>AJ12</f>
        <v>MARCO PAI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6</v>
      </c>
      <c r="AY15" s="42">
        <f>IF(OR(D14="",F14=""),"",F14)</f>
        <v>4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4</v>
      </c>
      <c r="BD15" s="42">
        <f>AX15</f>
        <v>6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3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3</v>
      </c>
      <c r="BO15" s="42">
        <f>BI15</f>
        <v>3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5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5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4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4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2</v>
      </c>
      <c r="CQ15" s="42">
        <f>IF(OR(AN14="",AP14=""),"",AP14)</f>
        <v>6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6</v>
      </c>
      <c r="CV15" s="42">
        <f>CP15</f>
        <v>2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1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2</v>
      </c>
      <c r="AQ17" s="11"/>
      <c r="AR17" s="11"/>
      <c r="AS17" s="39"/>
    </row>
    <row r="18" spans="1:100" ht="16.5" customHeight="1" x14ac:dyDescent="0.2">
      <c r="A18" s="37" t="str">
        <f>VLOOKUP(A16,$A$23:$H$42,2,0)</f>
        <v>NILO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MARCO PAI</v>
      </c>
      <c r="J18" s="37" t="str">
        <f>VLOOKUP(J16,$A$23:$H$42,2,0)</f>
        <v>NILO</v>
      </c>
      <c r="K18" s="8"/>
      <c r="L18" s="8"/>
      <c r="M18" s="8"/>
      <c r="N18" s="8"/>
      <c r="O18" s="8"/>
      <c r="P18" s="8"/>
      <c r="Q18" s="8"/>
      <c r="R18" s="36" t="str">
        <f>I15</f>
        <v>OLINO</v>
      </c>
      <c r="S18" s="37" t="str">
        <f>J18</f>
        <v>NILO</v>
      </c>
      <c r="T18" s="8"/>
      <c r="U18" s="8"/>
      <c r="V18" s="8"/>
      <c r="W18" s="8"/>
      <c r="X18" s="8"/>
      <c r="Y18" s="8"/>
      <c r="Z18" s="8"/>
      <c r="AA18" s="36" t="str">
        <f>R15</f>
        <v>GERONIMO</v>
      </c>
      <c r="AB18" s="37" t="str">
        <f>S18</f>
        <v>NILO</v>
      </c>
      <c r="AC18" s="8"/>
      <c r="AD18" s="8"/>
      <c r="AE18" s="8"/>
      <c r="AF18" s="8"/>
      <c r="AG18" s="8"/>
      <c r="AH18" s="8"/>
      <c r="AI18" s="8"/>
      <c r="AJ18" s="36" t="str">
        <f>AA15</f>
        <v>MATHIAS</v>
      </c>
      <c r="AK18" s="37" t="str">
        <f>AB18</f>
        <v>NILO</v>
      </c>
      <c r="AL18" s="8"/>
      <c r="AM18" s="8"/>
      <c r="AN18" s="8"/>
      <c r="AO18" s="8"/>
      <c r="AP18" s="8"/>
      <c r="AQ18" s="8"/>
      <c r="AR18" s="8"/>
      <c r="AS18" s="36" t="str">
        <f>AJ15</f>
        <v>JULIO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3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3</v>
      </c>
      <c r="BD18" s="42">
        <f>AX18</f>
        <v>3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3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3</v>
      </c>
      <c r="BO18" s="42">
        <f>BI18</f>
        <v>4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1</v>
      </c>
      <c r="BU18" s="42">
        <f>IF(OR(V17="",X17=""),"",X17)</f>
        <v>2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2</v>
      </c>
      <c r="BZ18" s="42">
        <f>BT18</f>
        <v>1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3</v>
      </c>
      <c r="CF18" s="42">
        <f>IF(OR(AE17="",AG17=""),"",AG17)</f>
        <v>3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3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2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2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7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6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7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CELINHO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JULIO</v>
      </c>
      <c r="J21" s="37" t="str">
        <f>VLOOKUP(J19,$A$23:$H$42,2,0)</f>
        <v>CELINHO</v>
      </c>
      <c r="K21" s="8"/>
      <c r="L21" s="8"/>
      <c r="M21" s="8"/>
      <c r="N21" s="8"/>
      <c r="O21" s="8"/>
      <c r="P21" s="8"/>
      <c r="Q21" s="8"/>
      <c r="R21" s="36" t="str">
        <f>I18</f>
        <v>MARCO PAI</v>
      </c>
      <c r="S21" s="37" t="str">
        <f>J21</f>
        <v>CELINHO</v>
      </c>
      <c r="T21" s="8"/>
      <c r="U21" s="8"/>
      <c r="V21" s="8"/>
      <c r="W21" s="8"/>
      <c r="X21" s="8"/>
      <c r="Y21" s="8"/>
      <c r="Z21" s="8"/>
      <c r="AA21" s="36" t="str">
        <f>R18</f>
        <v>OLINO</v>
      </c>
      <c r="AB21" s="37" t="str">
        <f>S21</f>
        <v>CELINHO</v>
      </c>
      <c r="AC21" s="8"/>
      <c r="AD21" s="8"/>
      <c r="AE21" s="8"/>
      <c r="AF21" s="8"/>
      <c r="AG21" s="8"/>
      <c r="AH21" s="8"/>
      <c r="AI21" s="8"/>
      <c r="AJ21" s="36" t="str">
        <f>AA18</f>
        <v>GERONIMO</v>
      </c>
      <c r="AK21" s="37" t="str">
        <f>AB21</f>
        <v>CELINHO</v>
      </c>
      <c r="AL21" s="8"/>
      <c r="AM21" s="8"/>
      <c r="AN21" s="8"/>
      <c r="AO21" s="8"/>
      <c r="AP21" s="8"/>
      <c r="AQ21" s="8"/>
      <c r="AR21" s="8"/>
      <c r="AS21" s="36" t="str">
        <f>AJ18</f>
        <v>MATHIAS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2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2</v>
      </c>
      <c r="BD21" s="42">
        <f>AX21</f>
        <v>5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7</v>
      </c>
      <c r="BJ21" s="42">
        <f>IF(OR(M20="",O20=""),"",O20)</f>
        <v>4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4</v>
      </c>
      <c r="BO21" s="42">
        <f>BI21</f>
        <v>7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6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6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4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7</v>
      </c>
      <c r="CQ21" s="42">
        <f>IF(OR(AN20="",AP20=""),"",AP20)</f>
        <v>2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2</v>
      </c>
      <c r="CV21" s="42">
        <f>CP21</f>
        <v>7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435</v>
      </c>
      <c r="L23" s="163"/>
      <c r="M23" s="24">
        <v>1</v>
      </c>
      <c r="N23" s="159" t="s">
        <v>97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962</v>
      </c>
      <c r="X23" s="163"/>
      <c r="AE23" s="33" t="s">
        <v>19</v>
      </c>
      <c r="AF23" s="25"/>
      <c r="AG23" s="171">
        <v>44681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93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455</v>
      </c>
      <c r="L24" s="163"/>
      <c r="M24" s="24">
        <v>2</v>
      </c>
      <c r="N24" s="159" t="s">
        <v>98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2339</v>
      </c>
      <c r="X24" s="163"/>
    </row>
    <row r="25" spans="1:100" s="27" customFormat="1" ht="21" customHeight="1" x14ac:dyDescent="0.25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1255</v>
      </c>
      <c r="L25" s="163"/>
      <c r="M25" s="24">
        <v>3</v>
      </c>
      <c r="N25" s="159" t="s">
        <v>99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2290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95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2166</v>
      </c>
      <c r="L26" s="163"/>
      <c r="M26" s="24">
        <v>4</v>
      </c>
      <c r="N26" s="159" t="s">
        <v>100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884</v>
      </c>
      <c r="X26" s="163"/>
      <c r="AA26" s="165" t="s">
        <v>102</v>
      </c>
      <c r="AB26" s="166"/>
      <c r="AC26" s="166"/>
      <c r="AD26" s="166"/>
      <c r="AE26" s="166"/>
      <c r="AF26" s="166"/>
      <c r="AG26" s="167"/>
      <c r="AH26" s="172">
        <f>AQ4</f>
        <v>35</v>
      </c>
      <c r="AI26" s="173"/>
      <c r="AJ26" s="176" t="s">
        <v>3</v>
      </c>
      <c r="AK26" s="177">
        <f>AS4</f>
        <v>15</v>
      </c>
      <c r="AL26" s="172"/>
      <c r="AM26" s="165" t="s">
        <v>103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96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32</v>
      </c>
      <c r="L27" s="163"/>
      <c r="M27" s="24">
        <v>5</v>
      </c>
      <c r="N27" s="159" t="s">
        <v>101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2491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/>
      <c r="C28" s="160"/>
      <c r="D28" s="160"/>
      <c r="E28" s="160"/>
      <c r="F28" s="160"/>
      <c r="G28" s="160"/>
      <c r="H28" s="161"/>
      <c r="I28" s="28" t="s">
        <v>8</v>
      </c>
      <c r="J28" s="26"/>
      <c r="K28" s="162"/>
      <c r="L28" s="163"/>
      <c r="M28" s="24" t="s">
        <v>9</v>
      </c>
      <c r="N28" s="159"/>
      <c r="O28" s="160"/>
      <c r="P28" s="160"/>
      <c r="Q28" s="160"/>
      <c r="R28" s="160"/>
      <c r="S28" s="160"/>
      <c r="T28" s="160"/>
      <c r="U28" s="28" t="s">
        <v>22</v>
      </c>
      <c r="V28" s="26"/>
      <c r="W28" s="162"/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/>
      <c r="C29" s="160"/>
      <c r="D29" s="160"/>
      <c r="E29" s="160"/>
      <c r="F29" s="160"/>
      <c r="G29" s="160"/>
      <c r="H29" s="161"/>
      <c r="I29" s="28" t="s">
        <v>8</v>
      </c>
      <c r="J29" s="26"/>
      <c r="K29" s="162"/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topLeftCell="A28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SÃO PAULO FC</v>
      </c>
      <c r="E3" s="68"/>
      <c r="F3" s="68"/>
      <c r="G3" s="69">
        <f>Súmula!AH26</f>
        <v>35</v>
      </c>
      <c r="H3" s="66" t="s">
        <v>3</v>
      </c>
      <c r="I3" s="70">
        <f>Súmula!AK26</f>
        <v>15</v>
      </c>
      <c r="J3" s="71"/>
      <c r="K3" s="71"/>
      <c r="L3" s="72" t="str">
        <f>Súmula!AM26</f>
        <v>TMJ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44681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435</v>
      </c>
      <c r="C8" s="63" t="str">
        <f>IF(Súmula!B23="","",Súmula!B23)</f>
        <v>DEMA</v>
      </c>
      <c r="D8" s="52">
        <f>IF(C8="","",SUM(F8:H8))</f>
        <v>5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24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52">
        <f>IF(C8="","",I8-J8)</f>
        <v>5</v>
      </c>
      <c r="L8" s="52"/>
      <c r="N8" s="52" t="str">
        <f>IF(N9="",IF(C8="","",PROPER(C8)&amp;" "&amp;E8&amp;"/"&amp;D8*2),IF(C8="","",PROPER(C8)&amp;" "&amp;E8&amp;"/"&amp;D8*2&amp;","))</f>
        <v>Dema 6/10,</v>
      </c>
    </row>
    <row r="9" spans="1:14" ht="18.95" customHeight="1" x14ac:dyDescent="0.2">
      <c r="A9" s="52">
        <f>Súmula!A24</f>
        <v>2</v>
      </c>
      <c r="B9" s="64">
        <f>IF(C9="","",Súmula!K24)</f>
        <v>455</v>
      </c>
      <c r="C9" s="63" t="str">
        <f>IF(Súmula!B24="","",Súmula!B24)</f>
        <v>PINNA</v>
      </c>
      <c r="D9" s="52">
        <f t="shared" ref="D9:D16" si="0">IF(C9="","",SUM(F9:H9))</f>
        <v>5</v>
      </c>
      <c r="E9" s="81">
        <f t="shared" ref="E9:E27" si="1">IF(C9="","",(F9*2)+G9)</f>
        <v>8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22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17</v>
      </c>
      <c r="K9" s="52">
        <f t="shared" ref="K9:K16" si="2">IF(C9="","",I9-J9)</f>
        <v>5</v>
      </c>
      <c r="L9" s="52"/>
      <c r="N9" s="52" t="str">
        <f t="shared" ref="N9:N27" si="3">IF(N10="",IF(C9="","",PROPER(C9)&amp;" "&amp;E9&amp;"/"&amp;D9*2),IF(C9="","",PROPER(C9)&amp;" "&amp;E9&amp;"/"&amp;D9*2&amp;","))</f>
        <v>Pinna 8/10,</v>
      </c>
    </row>
    <row r="10" spans="1:14" ht="18.95" customHeight="1" x14ac:dyDescent="0.2">
      <c r="A10" s="52">
        <f>Súmula!A25</f>
        <v>3</v>
      </c>
      <c r="B10" s="64">
        <f>IF(C10="","",Súmula!K25)</f>
        <v>1255</v>
      </c>
      <c r="C10" s="63" t="str">
        <f>IF(Súmula!B25="","",Súmula!B25)</f>
        <v>TELE</v>
      </c>
      <c r="D10" s="52">
        <f t="shared" si="0"/>
        <v>5</v>
      </c>
      <c r="E10" s="81">
        <f t="shared" si="1"/>
        <v>5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20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23</v>
      </c>
      <c r="K10" s="52">
        <f t="shared" si="2"/>
        <v>-3</v>
      </c>
      <c r="L10" s="52"/>
      <c r="N10" s="52" t="str">
        <f t="shared" si="3"/>
        <v>Tele 5/10,</v>
      </c>
    </row>
    <row r="11" spans="1:14" ht="18.95" customHeight="1" x14ac:dyDescent="0.2">
      <c r="A11" s="52">
        <f>Súmula!A26</f>
        <v>4</v>
      </c>
      <c r="B11" s="64">
        <f>IF(C11="","",Súmula!K26)</f>
        <v>2166</v>
      </c>
      <c r="C11" s="63" t="str">
        <f>IF(Súmula!B26="","",Súmula!B26)</f>
        <v>NILO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15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13</v>
      </c>
      <c r="K11" s="52">
        <f t="shared" si="2"/>
        <v>2</v>
      </c>
      <c r="L11" s="52"/>
      <c r="N11" s="52" t="str">
        <f t="shared" si="3"/>
        <v>Nilo 6/10,</v>
      </c>
    </row>
    <row r="12" spans="1:14" ht="18.95" customHeight="1" x14ac:dyDescent="0.2">
      <c r="A12" s="52">
        <f>Súmula!A27</f>
        <v>5</v>
      </c>
      <c r="B12" s="64">
        <f>IF(C12="","",Súmula!K27)</f>
        <v>32</v>
      </c>
      <c r="C12" s="63" t="str">
        <f>IF(Súmula!B27="","",Súmula!B27)</f>
        <v>CELINHO</v>
      </c>
      <c r="D12" s="52">
        <f t="shared" si="0"/>
        <v>5</v>
      </c>
      <c r="E12" s="81">
        <f t="shared" si="1"/>
        <v>10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5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29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14</v>
      </c>
      <c r="K12" s="52">
        <f t="shared" si="2"/>
        <v>15</v>
      </c>
      <c r="L12" s="52"/>
      <c r="N12" s="52" t="str">
        <f t="shared" si="3"/>
        <v>Celinho 10/10</v>
      </c>
    </row>
    <row r="13" spans="1:14" ht="18.95" customHeight="1" x14ac:dyDescent="0.2">
      <c r="A13" s="52" t="str">
        <f>Súmula!A28</f>
        <v>R1</v>
      </c>
      <c r="B13" s="64" t="str">
        <f>IF(C13="","",Súmula!K28)</f>
        <v/>
      </c>
      <c r="C13" s="63" t="str">
        <f>IF(Súmula!B28="","",Súmula!B28)</f>
        <v/>
      </c>
      <c r="D13" s="52" t="str">
        <f t="shared" si="0"/>
        <v/>
      </c>
      <c r="E13" s="81" t="str">
        <f t="shared" si="1"/>
        <v/>
      </c>
      <c r="F13" s="52" t="str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/>
      </c>
      <c r="G13" s="52" t="str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/>
      </c>
      <c r="H13" s="52" t="str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/>
      </c>
      <c r="I13" s="52" t="str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/>
      </c>
      <c r="J13" s="52" t="str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/>
      </c>
      <c r="K13" s="52" t="str">
        <f t="shared" si="2"/>
        <v/>
      </c>
      <c r="L13" s="52"/>
      <c r="N13" s="52" t="str">
        <f t="shared" si="3"/>
        <v/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35</v>
      </c>
      <c r="F28" s="80">
        <f t="shared" si="6"/>
        <v>14</v>
      </c>
      <c r="G28" s="80">
        <f t="shared" si="6"/>
        <v>7</v>
      </c>
      <c r="H28" s="80">
        <f t="shared" si="6"/>
        <v>4</v>
      </c>
      <c r="I28" s="80">
        <f t="shared" si="6"/>
        <v>110</v>
      </c>
      <c r="J28" s="80">
        <f t="shared" si="6"/>
        <v>86</v>
      </c>
      <c r="K28" s="80">
        <f t="shared" si="6"/>
        <v>24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962</v>
      </c>
      <c r="C31" s="63" t="str">
        <f>IF(Súmula!N23="","",Súmula!N23)</f>
        <v>JULIO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18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21</v>
      </c>
      <c r="K31" s="52">
        <f>IF(C31="","",I31-J31)</f>
        <v>-3</v>
      </c>
      <c r="L31" s="52"/>
      <c r="N31" s="52" t="str">
        <f t="shared" ref="N31:N50" si="8">IF(N32="",IF(C31="","",PROPER(C31)&amp;" "&amp;E31&amp;"/"&amp;D31*2),IF(C31="","",PROPER(C31)&amp;" "&amp;E31&amp;"/"&amp;D31*2&amp;","))</f>
        <v>Julio 4/10,</v>
      </c>
    </row>
    <row r="32" spans="1:14" ht="18.95" customHeight="1" x14ac:dyDescent="0.2">
      <c r="A32" s="52">
        <f>Súmula!M24</f>
        <v>2</v>
      </c>
      <c r="B32" s="64">
        <f>IF(C32="","",Súmula!W24)</f>
        <v>2339</v>
      </c>
      <c r="C32" s="63" t="str">
        <f>IF(Súmula!N24="","",Súmula!N24)</f>
        <v>MARCO PAI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20</v>
      </c>
      <c r="K32" s="52">
        <f t="shared" ref="K32:K38" si="10">IF(C32="","",I32-J32)</f>
        <v>0</v>
      </c>
      <c r="L32" s="52"/>
      <c r="N32" s="52" t="str">
        <f t="shared" si="8"/>
        <v>Marco Pai 4/10,</v>
      </c>
    </row>
    <row r="33" spans="1:14" ht="18.95" customHeight="1" x14ac:dyDescent="0.2">
      <c r="A33" s="52">
        <f>Súmula!M25</f>
        <v>3</v>
      </c>
      <c r="B33" s="64">
        <f>IF(C33="","",Súmula!W25)</f>
        <v>2290</v>
      </c>
      <c r="C33" s="63" t="str">
        <f>IF(Súmula!N25="","",Súmula!N25)</f>
        <v>OLINO</v>
      </c>
      <c r="D33" s="52">
        <f t="shared" si="9"/>
        <v>5</v>
      </c>
      <c r="E33" s="81">
        <f t="shared" si="7"/>
        <v>0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5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15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28</v>
      </c>
      <c r="K33" s="52">
        <f t="shared" si="10"/>
        <v>-13</v>
      </c>
      <c r="L33" s="52"/>
      <c r="N33" s="52" t="str">
        <f t="shared" si="8"/>
        <v>Olino 0/10,</v>
      </c>
    </row>
    <row r="34" spans="1:14" ht="18.95" customHeight="1" x14ac:dyDescent="0.2">
      <c r="A34" s="52">
        <f>Súmula!M26</f>
        <v>4</v>
      </c>
      <c r="B34" s="64">
        <f>IF(C34="","",Súmula!W26)</f>
        <v>884</v>
      </c>
      <c r="C34" s="63" t="str">
        <f>IF(Súmula!N26="","",Súmula!N26)</f>
        <v>GERONIMO</v>
      </c>
      <c r="D34" s="52">
        <f t="shared" si="9"/>
        <v>5</v>
      </c>
      <c r="E34" s="81">
        <f t="shared" si="7"/>
        <v>4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17</v>
      </c>
      <c r="K34" s="52">
        <f t="shared" si="10"/>
        <v>-1</v>
      </c>
      <c r="L34" s="52"/>
      <c r="N34" s="52" t="str">
        <f t="shared" si="8"/>
        <v>Geronimo 4/10,</v>
      </c>
    </row>
    <row r="35" spans="1:14" ht="18.95" customHeight="1" x14ac:dyDescent="0.2">
      <c r="A35" s="52">
        <f>Súmula!M27</f>
        <v>5</v>
      </c>
      <c r="B35" s="64">
        <f>IF(C35="","",Súmula!W27)</f>
        <v>2491</v>
      </c>
      <c r="C35" s="63" t="str">
        <f>IF(Súmula!N27="","",Súmula!N27)</f>
        <v>MATHIAS</v>
      </c>
      <c r="D35" s="52">
        <f t="shared" si="9"/>
        <v>5</v>
      </c>
      <c r="E35" s="81">
        <f t="shared" si="7"/>
        <v>3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17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24</v>
      </c>
      <c r="K35" s="52">
        <f t="shared" si="10"/>
        <v>-7</v>
      </c>
      <c r="L35" s="52"/>
      <c r="N35" s="52" t="str">
        <f t="shared" si="8"/>
        <v>Mathias 3/10</v>
      </c>
    </row>
    <row r="36" spans="1:14" ht="18.95" customHeight="1" x14ac:dyDescent="0.2">
      <c r="A36" s="52" t="str">
        <f>Súmula!M28</f>
        <v>R1</v>
      </c>
      <c r="B36" s="64" t="str">
        <f>IF(C36="","",Súmula!W28)</f>
        <v/>
      </c>
      <c r="C36" s="63" t="str">
        <f>IF(Súmula!N28="","",Súmula!N28)</f>
        <v/>
      </c>
      <c r="D36" s="52" t="str">
        <f t="shared" si="9"/>
        <v/>
      </c>
      <c r="E36" s="81" t="str">
        <f t="shared" si="7"/>
        <v/>
      </c>
      <c r="F36" s="52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52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52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52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52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52" t="str">
        <f t="shared" si="10"/>
        <v/>
      </c>
      <c r="L36" s="52"/>
      <c r="N36" s="52" t="str">
        <f t="shared" si="8"/>
        <v/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15</v>
      </c>
      <c r="F51" s="80">
        <f t="shared" si="13"/>
        <v>4</v>
      </c>
      <c r="G51" s="80">
        <f t="shared" si="13"/>
        <v>7</v>
      </c>
      <c r="H51" s="80">
        <f t="shared" si="13"/>
        <v>14</v>
      </c>
      <c r="I51" s="80">
        <f t="shared" si="13"/>
        <v>86</v>
      </c>
      <c r="J51" s="80">
        <f t="shared" si="13"/>
        <v>110</v>
      </c>
      <c r="K51" s="80">
        <f t="shared" si="13"/>
        <v>-24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FC:35 - Dema 6/10,  Pinna 8/10,  Tele 5/10,  Nilo 6/10,  Celinho 10/10  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TMJ:15 - Julio 4/10,  Marco Pai 4/10,  Olino 0/10,  Geronimo 4/10,  Mathias 3/10  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Desktop</cp:lastModifiedBy>
  <cp:lastPrinted>2012-12-31T14:26:20Z</cp:lastPrinted>
  <dcterms:created xsi:type="dcterms:W3CDTF">2011-02-06T02:23:49Z</dcterms:created>
  <dcterms:modified xsi:type="dcterms:W3CDTF">2022-05-01T22:51:25Z</dcterms:modified>
</cp:coreProperties>
</file>