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1 Rodada\"/>
    </mc:Choice>
  </mc:AlternateContent>
  <xr:revisionPtr revIDLastSave="0" documentId="8_{4F267D24-9125-470D-8EF8-4406B471D274}" xr6:coauthVersionLast="47" xr6:coauthVersionMax="47" xr10:uidLastSave="{00000000-0000-0000-0000-000000000000}"/>
  <bookViews>
    <workbookView xWindow="885" yWindow="195" windowWidth="25995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E27" i="6" s="1"/>
  <c r="H27" i="6"/>
  <c r="A17" i="6"/>
  <c r="C17" i="6"/>
  <c r="E17" i="6" s="1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C37" i="6"/>
  <c r="C36" i="6"/>
  <c r="B36" i="6" s="1"/>
  <c r="C34" i="6"/>
  <c r="B34" i="6"/>
  <c r="C33" i="6"/>
  <c r="C32" i="6"/>
  <c r="C31" i="6"/>
  <c r="C16" i="6"/>
  <c r="J16" i="6" s="1"/>
  <c r="C15" i="6"/>
  <c r="E15" i="6" s="1"/>
  <c r="C14" i="6"/>
  <c r="C12" i="6"/>
  <c r="B12" i="6" s="1"/>
  <c r="C11" i="6"/>
  <c r="B11" i="6" s="1"/>
  <c r="C10" i="6"/>
  <c r="C9" i="6"/>
  <c r="B9" i="6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/>
  <c r="CQ18" i="2"/>
  <c r="CU18" i="2" s="1"/>
  <c r="CP18" i="2"/>
  <c r="CV18" i="2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/>
  <c r="CQ12" i="2"/>
  <c r="CU12" i="2" s="1"/>
  <c r="CP12" i="2"/>
  <c r="CV12" i="2" s="1"/>
  <c r="CO12" i="2"/>
  <c r="CR12" i="2" s="1"/>
  <c r="CN12" i="2"/>
  <c r="CS12" i="2" s="1"/>
  <c r="CM12" i="2"/>
  <c r="CQ9" i="2"/>
  <c r="CU9" i="2" s="1"/>
  <c r="CP9" i="2"/>
  <c r="CV9" i="2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 s="1"/>
  <c r="BR9" i="2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C16" i="2"/>
  <c r="I18" i="2" s="1"/>
  <c r="R21" i="2" s="1"/>
  <c r="AA9" i="2" s="1"/>
  <c r="AJ12" i="2" s="1"/>
  <c r="BW9" i="2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I16" i="6"/>
  <c r="G16" i="6"/>
  <c r="H16" i="6"/>
  <c r="H15" i="6"/>
  <c r="F15" i="6"/>
  <c r="G15" i="6"/>
  <c r="J15" i="6"/>
  <c r="K23" i="6"/>
  <c r="D19" i="6"/>
  <c r="D20" i="6"/>
  <c r="K15" i="6"/>
  <c r="D16" i="6"/>
  <c r="K16" i="6"/>
  <c r="D15" i="6"/>
  <c r="CT9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CQ6" i="2" l="1"/>
  <c r="CM6" i="2"/>
  <c r="CD6" i="2"/>
  <c r="CC6" i="2"/>
  <c r="CE6" i="2"/>
  <c r="CB6" i="2"/>
  <c r="AB5" i="2" s="1"/>
  <c r="CF6" i="2"/>
  <c r="BS6" i="2"/>
  <c r="AW6" i="2"/>
  <c r="BR6" i="2"/>
  <c r="CO6" i="2"/>
  <c r="AZ9" i="2"/>
  <c r="BG6" i="2"/>
  <c r="CH9" i="2"/>
  <c r="CK9" i="2"/>
  <c r="CI18" i="2"/>
  <c r="CT12" i="2"/>
  <c r="K43" i="6"/>
  <c r="B31" i="6"/>
  <c r="B23" i="6"/>
  <c r="BT6" i="2"/>
  <c r="AV6" i="2"/>
  <c r="BQ6" i="2"/>
  <c r="A13" i="2"/>
  <c r="J13" i="2" s="1"/>
  <c r="AU6" i="2"/>
  <c r="AX6" i="2"/>
  <c r="BJ6" i="2"/>
  <c r="CP6" i="2"/>
  <c r="J47" i="6"/>
  <c r="C5" i="2"/>
  <c r="I4" i="2" s="1"/>
  <c r="BU6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AD5" i="2"/>
  <c r="S10" i="2"/>
  <c r="AB10" i="2" s="1"/>
  <c r="AK10" i="2" s="1"/>
  <c r="J12" i="2"/>
  <c r="S12" i="2" s="1"/>
  <c r="AB12" i="2" s="1"/>
  <c r="AK12" i="2" s="1"/>
  <c r="BH6" i="2"/>
  <c r="L5" i="2" s="1"/>
  <c r="H41" i="6"/>
  <c r="K41" i="6"/>
  <c r="J40" i="6"/>
  <c r="B17" i="6"/>
  <c r="H17" i="6"/>
  <c r="K17" i="6"/>
  <c r="F44" i="6"/>
  <c r="H39" i="6"/>
  <c r="BZ9" i="2"/>
  <c r="J41" i="6"/>
  <c r="BF6" i="2"/>
  <c r="J5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U5" i="2" l="1"/>
  <c r="S5" i="2"/>
  <c r="R4" i="2"/>
  <c r="AA4" i="2" s="1"/>
  <c r="AJ4" i="2" s="1"/>
  <c r="A16" i="2"/>
  <c r="A15" i="2"/>
  <c r="A5" i="2"/>
  <c r="G4" i="2" s="1"/>
  <c r="P4" i="2" s="1"/>
  <c r="AM5" i="2"/>
  <c r="J15" i="2"/>
  <c r="S15" i="2" s="1"/>
  <c r="AB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Y4" i="2" l="1"/>
  <c r="AH4" i="2" s="1"/>
  <c r="AQ4" i="2" s="1"/>
  <c r="AH26" i="2" s="1"/>
  <c r="G3" i="6" s="1"/>
  <c r="A19" i="2"/>
  <c r="A18" i="2"/>
  <c r="J16" i="2"/>
  <c r="C7" i="2"/>
  <c r="L13" i="2"/>
  <c r="U16" i="2" s="1"/>
  <c r="AD19" i="2" s="1"/>
  <c r="AM7" i="2" s="1"/>
  <c r="I12" i="2"/>
  <c r="R15" i="2" s="1"/>
  <c r="AA18" i="2" s="1"/>
  <c r="AJ21" i="2" s="1"/>
  <c r="AS4" i="2"/>
  <c r="AK26" i="2" s="1"/>
  <c r="I3" i="6" s="1"/>
  <c r="J18" i="2" l="1"/>
  <c r="S18" i="2" s="1"/>
  <c r="AB18" i="2" s="1"/>
  <c r="AK18" i="2" s="1"/>
  <c r="S16" i="2"/>
  <c r="AB16" i="2" s="1"/>
  <c r="AK16" i="2" s="1"/>
  <c r="J19" i="2"/>
  <c r="A21" i="2"/>
  <c r="L10" i="2"/>
  <c r="U13" i="2" s="1"/>
  <c r="AD16" i="2" s="1"/>
  <c r="AM19" i="2" s="1"/>
  <c r="I9" i="2"/>
  <c r="R12" i="2" l="1"/>
  <c r="AA15" i="2" s="1"/>
  <c r="AJ18" i="2" s="1"/>
  <c r="AS21" i="2" s="1"/>
  <c r="S19" i="2"/>
  <c r="AB19" i="2" s="1"/>
  <c r="AK19" i="2" s="1"/>
  <c r="J21" i="2"/>
  <c r="I35" i="6" l="1"/>
  <c r="I37" i="6"/>
  <c r="J36" i="6"/>
  <c r="J37" i="6"/>
  <c r="H37" i="6"/>
  <c r="H31" i="6"/>
  <c r="F37" i="6"/>
  <c r="G37" i="6"/>
  <c r="I38" i="6"/>
  <c r="I36" i="6"/>
  <c r="H34" i="6"/>
  <c r="F38" i="6"/>
  <c r="H36" i="6"/>
  <c r="J31" i="6"/>
  <c r="G35" i="6"/>
  <c r="G36" i="6"/>
  <c r="F36" i="6"/>
  <c r="G38" i="6"/>
  <c r="G34" i="6"/>
  <c r="J38" i="6"/>
  <c r="H38" i="6"/>
  <c r="F34" i="6"/>
  <c r="F35" i="6"/>
  <c r="F33" i="6"/>
  <c r="J35" i="6"/>
  <c r="K35" i="6" s="1"/>
  <c r="H35" i="6"/>
  <c r="I34" i="6"/>
  <c r="G31" i="6"/>
  <c r="J32" i="6"/>
  <c r="J34" i="6"/>
  <c r="H33" i="6"/>
  <c r="G33" i="6"/>
  <c r="I31" i="6"/>
  <c r="G32" i="6"/>
  <c r="I33" i="6"/>
  <c r="F31" i="6"/>
  <c r="F32" i="6"/>
  <c r="J33" i="6"/>
  <c r="H32" i="6"/>
  <c r="I32" i="6"/>
  <c r="S21" i="2"/>
  <c r="K32" i="6" l="1"/>
  <c r="K38" i="6"/>
  <c r="E38" i="6"/>
  <c r="K31" i="6"/>
  <c r="D37" i="6"/>
  <c r="E37" i="6"/>
  <c r="K36" i="6"/>
  <c r="K37" i="6"/>
  <c r="D38" i="6"/>
  <c r="E34" i="6"/>
  <c r="E33" i="6"/>
  <c r="D36" i="6"/>
  <c r="E36" i="6"/>
  <c r="D31" i="6"/>
  <c r="J51" i="6"/>
  <c r="K34" i="6"/>
  <c r="G51" i="6"/>
  <c r="F51" i="6"/>
  <c r="D34" i="6"/>
  <c r="E31" i="6"/>
  <c r="D35" i="6"/>
  <c r="E35" i="6"/>
  <c r="D32" i="6"/>
  <c r="E32" i="6"/>
  <c r="K33" i="6"/>
  <c r="D33" i="6"/>
  <c r="I51" i="6"/>
  <c r="H51" i="6"/>
  <c r="N38" i="6" l="1"/>
  <c r="N37" i="6" s="1"/>
  <c r="N36" i="6" s="1"/>
  <c r="N35" i="6" s="1"/>
  <c r="N34" i="6" s="1"/>
  <c r="N33" i="6" s="1"/>
  <c r="N32" i="6" s="1"/>
  <c r="N31" i="6" s="1"/>
  <c r="A67" i="6" s="1"/>
  <c r="E51" i="6"/>
  <c r="K51" i="6"/>
  <c r="D51" i="6"/>
  <c r="H14" i="6"/>
  <c r="I13" i="6"/>
  <c r="F13" i="6"/>
  <c r="I14" i="6"/>
  <c r="J9" i="6"/>
  <c r="G14" i="6" l="1"/>
  <c r="H12" i="6"/>
  <c r="J13" i="6"/>
  <c r="K13" i="6" s="1"/>
  <c r="G12" i="6"/>
  <c r="J14" i="6"/>
  <c r="K14" i="6" s="1"/>
  <c r="G9" i="6"/>
  <c r="I12" i="6"/>
  <c r="G13" i="6"/>
  <c r="E13" i="6" s="1"/>
  <c r="F14" i="6"/>
  <c r="H13" i="6"/>
  <c r="J11" i="6"/>
  <c r="F12" i="6"/>
  <c r="J12" i="6"/>
  <c r="H11" i="6"/>
  <c r="G8" i="6"/>
  <c r="F8" i="6"/>
  <c r="H10" i="6"/>
  <c r="G11" i="6"/>
  <c r="H9" i="6"/>
  <c r="J8" i="6"/>
  <c r="I10" i="6"/>
  <c r="H8" i="6"/>
  <c r="F9" i="6"/>
  <c r="I9" i="6"/>
  <c r="K9" i="6" s="1"/>
  <c r="F10" i="6"/>
  <c r="F11" i="6"/>
  <c r="I11" i="6"/>
  <c r="K11" i="6" s="1"/>
  <c r="I8" i="6"/>
  <c r="J10" i="6"/>
  <c r="G10" i="6"/>
  <c r="K8" i="6" l="1"/>
  <c r="K12" i="6"/>
  <c r="E8" i="6"/>
  <c r="D13" i="6"/>
  <c r="D9" i="6"/>
  <c r="D14" i="6"/>
  <c r="E14" i="6"/>
  <c r="H28" i="6"/>
  <c r="D12" i="6"/>
  <c r="E12" i="6"/>
  <c r="D8" i="6"/>
  <c r="D10" i="6"/>
  <c r="E9" i="6"/>
  <c r="F28" i="6"/>
  <c r="I28" i="6"/>
  <c r="J28" i="6"/>
  <c r="D11" i="6"/>
  <c r="E11" i="6"/>
  <c r="E10" i="6"/>
  <c r="G28" i="6"/>
  <c r="K10" i="6"/>
  <c r="N14" i="6" l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<sst xmlns="http://schemas.openxmlformats.org/spreadsheetml/2006/main" count="441" uniqueCount="111">
  <si>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</si>
  <si>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</si>
  <si>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</si>
  <si>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</si>
  <si>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</si>
  <si>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</si>
  <si>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</si>
  <si>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</si>
  <si>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</si>
  <si>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</si>
  <si>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</si>
  <si>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</si>
  <si>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</si>
  <si>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</si>
  <si>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</si>
  <si>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</si>
  <si>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</si>
  <si>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</si>
  <si>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</si>
  <si>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</si>
  <si>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</si>
  <si>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</si>
  <si>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</si>
  <si>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</si>
  <si>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</si>
  <si>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</si>
  <si>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</si>
  <si>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</si>
  <si>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</si>
  <si>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</si>
  <si>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</si>
  <si>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</si>
  <si>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</si>
  <si>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</si>
  <si>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</si>
  <si>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</si>
  <si>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</si>
  <si>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</si>
  <si>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</si>
  <si>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</si>
  <si>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</si>
  <si>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</si>
  <si>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</si>
  <si>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</si>
  <si>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</si>
  <si>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</si>
  <si>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</si>
  <si>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</si>
  <si>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</si>
  <si>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</si>
  <si>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</si>
  <si>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</si>
  <si>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</si>
  <si>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</si>
  <si>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</si>
  <si>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</si>
  <si>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</si>
  <si>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</si>
  <si>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</si>
  <si>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</si>
  <si>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</si>
  <si>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</si>
  <si>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</si>
  <si>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</si>
  <si>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</si>
  <si>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</si>
  <si>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</si>
  <si>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</si>
  <si>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</si>
  <si>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</si>
  <si>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</si>
  <si>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</si>
  <si>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</si>
  <si>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</si>
  <si>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</si>
  <si>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</si>
  <si>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</si>
  <si>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</si>
  <si>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</si>
  <si>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</si>
  <si>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</si>
  <si>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</si>
  <si>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</si>
  <si>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</si>
  <si>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</si>
  <si>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</si>
  <si>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</si>
  <si>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</si>
  <si>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</si>
  <si>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</si>
  <si>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</si>
  <si>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</si>
  <si>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PICCININI</t>
  </si>
  <si>
    <t>ARLINDO</t>
  </si>
  <si>
    <t>RUGGIERO</t>
  </si>
  <si>
    <t>BENE</t>
  </si>
  <si>
    <t>BABY</t>
  </si>
  <si>
    <t>MARIO FIORE</t>
  </si>
  <si>
    <t>DEMA</t>
  </si>
  <si>
    <t>DI CICCO</t>
  </si>
  <si>
    <t>LOPES</t>
  </si>
  <si>
    <t>FABIO ROBERTO</t>
  </si>
  <si>
    <t>RENAN TUSURA</t>
  </si>
  <si>
    <t>SAMMARTINO</t>
  </si>
  <si>
    <t>EDU BOLA</t>
  </si>
  <si>
    <t>VICENTE MURATORE</t>
  </si>
  <si>
    <t>VANNO</t>
  </si>
  <si>
    <t>M</t>
  </si>
  <si>
    <t>20.02.2026</t>
  </si>
  <si>
    <t>CMSP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</si>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</sst>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17" zoomScaleNormal="100" workbookViewId="0">
      <selection activeCell="AD29" sqref="AD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107</v>
      </c>
      <c r="AN1" s="126"/>
      <c r="AO1" s="126"/>
      <c r="AP1" s="19"/>
      <c r="AQ1" s="126">
        <v>2026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1</v>
      </c>
      <c r="H4" s="117" t="s">
        <v>0</v>
      </c>
      <c r="I4" s="115">
        <f>C5</f>
        <v>9</v>
      </c>
      <c r="J4" s="16"/>
      <c r="K4" s="6"/>
      <c r="L4" s="6"/>
      <c r="M4" s="6"/>
      <c r="N4" s="6"/>
      <c r="O4" s="6"/>
      <c r="P4" s="113">
        <f>J5+G4</f>
        <v>4</v>
      </c>
      <c r="Q4" s="117" t="s">
        <v>0</v>
      </c>
      <c r="R4" s="115">
        <f>L5+I4</f>
        <v>16</v>
      </c>
      <c r="S4" s="16"/>
      <c r="T4" s="6"/>
      <c r="U4" s="6"/>
      <c r="V4" s="6"/>
      <c r="W4" s="6"/>
      <c r="X4" s="6"/>
      <c r="Y4" s="113">
        <f>S5+P4</f>
        <v>9</v>
      </c>
      <c r="Z4" s="117" t="s">
        <v>0</v>
      </c>
      <c r="AA4" s="115">
        <f>U5+R4</f>
        <v>21</v>
      </c>
      <c r="AB4" s="16"/>
      <c r="AC4" s="6"/>
      <c r="AD4" s="6"/>
      <c r="AE4" s="6"/>
      <c r="AF4" s="6"/>
      <c r="AG4" s="6"/>
      <c r="AH4" s="113">
        <f>AB5+Y4</f>
        <v>13</v>
      </c>
      <c r="AI4" s="117" t="s">
        <v>0</v>
      </c>
      <c r="AJ4" s="115">
        <f>AD5+AA4</f>
        <v>27</v>
      </c>
      <c r="AK4" s="16"/>
      <c r="AL4" s="6"/>
      <c r="AM4" s="6"/>
      <c r="AN4" s="6"/>
      <c r="AO4" s="6"/>
      <c r="AP4" s="6"/>
      <c r="AQ4" s="113">
        <f>AK5+AH4</f>
        <v>17</v>
      </c>
      <c r="AR4" s="117" t="s">
        <v>0</v>
      </c>
      <c r="AS4" s="115">
        <f>AM5+AJ4</f>
        <v>33</v>
      </c>
    </row>
    <row r="5" spans="1:100" ht="12" customHeight="1" x14ac:dyDescent="0.2">
      <c r="A5" s="113">
        <f>AU6+AV6</f>
        <v>1</v>
      </c>
      <c r="B5" s="117" t="s">
        <v>0</v>
      </c>
      <c r="C5" s="115">
        <f>AW6+AV6</f>
        <v>9</v>
      </c>
      <c r="D5" s="5"/>
      <c r="E5" s="43" t="s">
        <v>2</v>
      </c>
      <c r="F5" s="5"/>
      <c r="G5" s="114"/>
      <c r="H5" s="118"/>
      <c r="I5" s="116"/>
      <c r="J5" s="113">
        <f>BF6+BG6</f>
        <v>3</v>
      </c>
      <c r="K5" s="117" t="s">
        <v>0</v>
      </c>
      <c r="L5" s="115">
        <f>BH6+BG6</f>
        <v>7</v>
      </c>
      <c r="M5" s="5"/>
      <c r="N5" s="43" t="s">
        <v>23</v>
      </c>
      <c r="O5" s="5"/>
      <c r="P5" s="114"/>
      <c r="Q5" s="118"/>
      <c r="R5" s="116"/>
      <c r="S5" s="113">
        <f>BQ6+BR6</f>
        <v>5</v>
      </c>
      <c r="T5" s="117" t="s">
        <v>0</v>
      </c>
      <c r="U5" s="115">
        <f>BS6+BR6</f>
        <v>5</v>
      </c>
      <c r="V5" s="5"/>
      <c r="W5" s="43" t="s">
        <v>24</v>
      </c>
      <c r="X5" s="5"/>
      <c r="Y5" s="114"/>
      <c r="Z5" s="118"/>
      <c r="AA5" s="116"/>
      <c r="AB5" s="113">
        <f>CB6+CC6</f>
        <v>4</v>
      </c>
      <c r="AC5" s="117" t="s">
        <v>0</v>
      </c>
      <c r="AD5" s="115">
        <f>CD6+CC6</f>
        <v>6</v>
      </c>
      <c r="AE5" s="5"/>
      <c r="AF5" s="43" t="s">
        <v>25</v>
      </c>
      <c r="AG5" s="5"/>
      <c r="AH5" s="114"/>
      <c r="AI5" s="118"/>
      <c r="AJ5" s="116"/>
      <c r="AK5" s="113">
        <f>CM6+CN6</f>
        <v>4</v>
      </c>
      <c r="AL5" s="117" t="s">
        <v>0</v>
      </c>
      <c r="AM5" s="115">
        <f>CO6+CN6</f>
        <v>6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0</v>
      </c>
      <c r="AV6" s="41">
        <f>SUM(AV7:AV21)*1</f>
        <v>1</v>
      </c>
      <c r="AW6" s="41">
        <f>SUM(AW7:AW21)*2</f>
        <v>8</v>
      </c>
      <c r="AX6" s="41">
        <f>SUM(AX7:AX21)</f>
        <v>12</v>
      </c>
      <c r="AY6" s="41">
        <f>SUM(AY7:AY21)</f>
        <v>22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1</v>
      </c>
      <c r="BH6" s="41">
        <f>SUM(BH7:BH21)*2</f>
        <v>6</v>
      </c>
      <c r="BI6" s="41">
        <f>SUM(BI7:BI21)</f>
        <v>14</v>
      </c>
      <c r="BJ6" s="41">
        <f>SUM(BJ7:BJ21)</f>
        <v>23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1</v>
      </c>
      <c r="BS6" s="41">
        <f>SUM(BS7:BS21)*2</f>
        <v>4</v>
      </c>
      <c r="BT6" s="41">
        <f>SUM(BT7:BT21)</f>
        <v>19</v>
      </c>
      <c r="BU6" s="41">
        <f>SUM(BU7:BU21)</f>
        <v>18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0</v>
      </c>
      <c r="CD6" s="41">
        <f>SUM(CD7:CD21)*2</f>
        <v>6</v>
      </c>
      <c r="CE6" s="41">
        <f>SUM(CE7:CE21)</f>
        <v>18</v>
      </c>
      <c r="CF6" s="41">
        <f>SUM(CF7:CF21)</f>
        <v>24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2</v>
      </c>
      <c r="CO6" s="41">
        <f>SUM(CO7:CO21)*2</f>
        <v>4</v>
      </c>
      <c r="CP6" s="41">
        <f>SUM(CP7:CP21)</f>
        <v>17</v>
      </c>
      <c r="CQ6" s="41">
        <f>SUM(CQ7:CQ21)</f>
        <v>21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4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5</v>
      </c>
      <c r="W8" s="30" t="s">
        <v>0</v>
      </c>
      <c r="X8" s="33">
        <v>3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PICCININI</v>
      </c>
      <c r="B9" s="7"/>
      <c r="C9" s="7"/>
      <c r="D9" s="7"/>
      <c r="E9" s="7"/>
      <c r="F9" s="7"/>
      <c r="G9" s="7"/>
      <c r="H9" s="7"/>
      <c r="I9" s="34" t="str">
        <f>VLOOKUP(C7,$M$23:$T$42,2,0)</f>
        <v>VANNO</v>
      </c>
      <c r="J9" s="35" t="str">
        <f>A9</f>
        <v>PICCININI</v>
      </c>
      <c r="K9" s="7"/>
      <c r="L9" s="7"/>
      <c r="M9" s="7"/>
      <c r="N9" s="7"/>
      <c r="O9" s="7"/>
      <c r="P9" s="7"/>
      <c r="Q9" s="7"/>
      <c r="R9" s="34" t="str">
        <f>I21</f>
        <v>DEMA</v>
      </c>
      <c r="S9" s="35" t="str">
        <f>J9</f>
        <v>PICCININI</v>
      </c>
      <c r="T9" s="7"/>
      <c r="U9" s="7"/>
      <c r="V9" s="7"/>
      <c r="W9" s="7"/>
      <c r="X9" s="7"/>
      <c r="Y9" s="7"/>
      <c r="Z9" s="7"/>
      <c r="AA9" s="34" t="str">
        <f>R21</f>
        <v>VICENTE MURATORE</v>
      </c>
      <c r="AB9" s="35" t="str">
        <f>S9</f>
        <v>PICCININI</v>
      </c>
      <c r="AC9" s="7"/>
      <c r="AD9" s="7"/>
      <c r="AE9" s="7"/>
      <c r="AF9" s="7"/>
      <c r="AG9" s="7"/>
      <c r="AH9" s="7"/>
      <c r="AI9" s="7"/>
      <c r="AJ9" s="34" t="str">
        <f>AA21</f>
        <v>DI CICCO</v>
      </c>
      <c r="AK9" s="35" t="str">
        <f>AB9</f>
        <v>PICCININI</v>
      </c>
      <c r="AL9" s="7"/>
      <c r="AM9" s="7"/>
      <c r="AN9" s="7"/>
      <c r="AO9" s="7"/>
      <c r="AP9" s="7"/>
      <c r="AQ9" s="7"/>
      <c r="AR9" s="7"/>
      <c r="AS9" s="34" t="s">
        <v>101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4</v>
      </c>
      <c r="AY9" s="40">
        <f>IF(OR(D8="",F8=""),"",F8)</f>
        <v>4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4</v>
      </c>
      <c r="BD9" s="40">
        <f>AX9</f>
        <v>4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2</v>
      </c>
      <c r="BJ9" s="40">
        <f>IF(OR(M8="",O8=""),"",O8)</f>
        <v>6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6</v>
      </c>
      <c r="BO9" s="40">
        <f>BI9</f>
        <v>2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5</v>
      </c>
      <c r="BU9" s="40">
        <f>IF(OR(V8="",X8=""),"",X8)</f>
        <v>3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3</v>
      </c>
      <c r="BZ9" s="40">
        <f>BT9</f>
        <v>5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4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4</v>
      </c>
      <c r="CK9" s="40">
        <f>CE9</f>
        <v>5</v>
      </c>
      <c r="CM9" s="40">
        <f>IF(OR(AN8="",AP8=""),"",IF(AN8&gt;AP8,1,0))</f>
        <v>0</v>
      </c>
      <c r="CN9" s="40">
        <f>IF(OR(AN8="",AP8=""),"",IF(AN8=AP8,1,0))</f>
        <v>1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4</v>
      </c>
      <c r="CR9" s="40">
        <f>CO9</f>
        <v>0</v>
      </c>
      <c r="CS9" s="40">
        <f>CN9</f>
        <v>1</v>
      </c>
      <c r="CT9" s="40">
        <f>CM9</f>
        <v>0</v>
      </c>
      <c r="CU9" s="40">
        <f>CQ9</f>
        <v>4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2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3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5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ARLINDO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LOPES</v>
      </c>
      <c r="J12" s="35" t="str">
        <f>VLOOKUP(J10,$A$23:$H$42,2,0)</f>
        <v>ARLINDO</v>
      </c>
      <c r="K12" s="7"/>
      <c r="L12" s="7"/>
      <c r="M12" s="7"/>
      <c r="N12" s="7"/>
      <c r="O12" s="7"/>
      <c r="P12" s="7"/>
      <c r="Q12" s="7"/>
      <c r="R12" s="34" t="str">
        <f>I9</f>
        <v>VANNO</v>
      </c>
      <c r="S12" s="35" t="str">
        <f>J12</f>
        <v>ARLINDO</v>
      </c>
      <c r="T12" s="7"/>
      <c r="U12" s="7"/>
      <c r="V12" s="7"/>
      <c r="W12" s="7"/>
      <c r="X12" s="7"/>
      <c r="Y12" s="7"/>
      <c r="Z12" s="7"/>
      <c r="AA12" s="34" t="str">
        <f>R9</f>
        <v>DEMA</v>
      </c>
      <c r="AB12" s="35" t="str">
        <f>S12</f>
        <v>ARLINDO</v>
      </c>
      <c r="AC12" s="7"/>
      <c r="AD12" s="7"/>
      <c r="AE12" s="7"/>
      <c r="AF12" s="7"/>
      <c r="AG12" s="7"/>
      <c r="AH12" s="7"/>
      <c r="AI12" s="7"/>
      <c r="AJ12" s="34" t="str">
        <f>AA9</f>
        <v>VICENTE MURATORE</v>
      </c>
      <c r="AK12" s="35" t="str">
        <f>AB12</f>
        <v>ARLINDO</v>
      </c>
      <c r="AL12" s="7"/>
      <c r="AM12" s="7"/>
      <c r="AN12" s="7"/>
      <c r="AO12" s="7"/>
      <c r="AP12" s="7"/>
      <c r="AQ12" s="7"/>
      <c r="AR12" s="7"/>
      <c r="AS12" s="34" t="str">
        <f>AJ9</f>
        <v>DI CICCO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2</v>
      </c>
      <c r="AY12" s="40">
        <f>IF(OR(D11="",F11=""),"",F11)</f>
        <v>5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5</v>
      </c>
      <c r="BD12" s="40">
        <f>AX12</f>
        <v>2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3</v>
      </c>
      <c r="BJ12" s="40">
        <f>IF(OR(M11="",O11=""),"",O11)</f>
        <v>5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5</v>
      </c>
      <c r="BO12" s="40">
        <f>BI12</f>
        <v>3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3</v>
      </c>
      <c r="BU12" s="40">
        <f>IF(OR(V11="",X11=""),"",X11)</f>
        <v>4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4</v>
      </c>
      <c r="BZ12" s="40">
        <f>BT12</f>
        <v>3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3</v>
      </c>
      <c r="CF12" s="40">
        <f>IF(OR(AE11="",AG11=""),"",AG11)</f>
        <v>5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5</v>
      </c>
      <c r="CK12" s="40">
        <f>CE12</f>
        <v>3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6</v>
      </c>
      <c r="AF14" s="30" t="s">
        <v>0</v>
      </c>
      <c r="AG14" s="33">
        <v>5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RENAN TUSURA</v>
      </c>
      <c r="B15" s="7"/>
      <c r="C15" s="7"/>
      <c r="D15" s="7"/>
      <c r="E15" s="7"/>
      <c r="F15" s="7"/>
      <c r="G15" s="7"/>
      <c r="H15" s="7"/>
      <c r="I15" s="34" t="str">
        <f>VLOOKUP(C13,$M$23:$T$42,2,0)</f>
        <v>DI CICCO</v>
      </c>
      <c r="J15" s="35" t="str">
        <f>VLOOKUP(J13,$A$23:$H$42,2,0)</f>
        <v>RENAN TUSURA</v>
      </c>
      <c r="K15" s="7"/>
      <c r="L15" s="7"/>
      <c r="M15" s="7"/>
      <c r="N15" s="7"/>
      <c r="O15" s="7"/>
      <c r="P15" s="7"/>
      <c r="Q15" s="7"/>
      <c r="R15" s="34" t="str">
        <f>I12</f>
        <v>LOPES</v>
      </c>
      <c r="S15" s="35" t="str">
        <f>J15</f>
        <v>RENAN TUSURA</v>
      </c>
      <c r="T15" s="7"/>
      <c r="U15" s="7"/>
      <c r="V15" s="7"/>
      <c r="W15" s="7"/>
      <c r="X15" s="7"/>
      <c r="Y15" s="7"/>
      <c r="Z15" s="7"/>
      <c r="AA15" s="34" t="str">
        <f>R12</f>
        <v>VANNO</v>
      </c>
      <c r="AB15" s="35" t="str">
        <f>S15</f>
        <v>RENAN TUSURA</v>
      </c>
      <c r="AC15" s="7"/>
      <c r="AD15" s="7"/>
      <c r="AE15" s="7"/>
      <c r="AF15" s="7"/>
      <c r="AG15" s="7"/>
      <c r="AH15" s="7"/>
      <c r="AI15" s="7"/>
      <c r="AJ15" s="34" t="str">
        <f>AA12</f>
        <v>DEMA</v>
      </c>
      <c r="AK15" s="35" t="str">
        <f>AB15</f>
        <v>RENAN TUSURA</v>
      </c>
      <c r="AL15" s="7"/>
      <c r="AM15" s="7"/>
      <c r="AN15" s="7"/>
      <c r="AO15" s="7"/>
      <c r="AP15" s="7"/>
      <c r="AQ15" s="7"/>
      <c r="AR15" s="7"/>
      <c r="AS15" s="34" t="s">
        <v>104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2</v>
      </c>
      <c r="BF15" s="40">
        <f>IF(OR(M14="",O14=""),"",IF(M14&gt;O14,1,0))</f>
        <v>0</v>
      </c>
      <c r="BG15" s="40">
        <f>IF(OR(M14="",O14=""),"",IF(M14=O14,1,0))</f>
        <v>1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4</v>
      </c>
      <c r="BK15" s="40">
        <f>BH15</f>
        <v>0</v>
      </c>
      <c r="BL15" s="40">
        <f>BG15</f>
        <v>1</v>
      </c>
      <c r="BM15" s="40">
        <f>BF15</f>
        <v>0</v>
      </c>
      <c r="BN15" s="40">
        <f>BJ15</f>
        <v>4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1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4</v>
      </c>
      <c r="BV15" s="40">
        <f>BS15</f>
        <v>0</v>
      </c>
      <c r="BW15" s="40">
        <f>BR15</f>
        <v>1</v>
      </c>
      <c r="BX15" s="40">
        <f>BQ15</f>
        <v>0</v>
      </c>
      <c r="BY15" s="40">
        <f>BU15</f>
        <v>4</v>
      </c>
      <c r="BZ15" s="40">
        <f>BT15</f>
        <v>4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6</v>
      </c>
      <c r="CF15" s="40">
        <f>IF(OR(AE14="",AG14=""),"",AG14)</f>
        <v>5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5</v>
      </c>
      <c r="CK15" s="40">
        <f>CE15</f>
        <v>6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4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4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2</v>
      </c>
      <c r="P17" s="8"/>
      <c r="Q17" s="8"/>
      <c r="R17" s="37"/>
      <c r="S17" s="36"/>
      <c r="T17" s="8"/>
      <c r="U17" s="8"/>
      <c r="V17" s="33">
        <v>6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2">
      <c r="A18" s="35" t="str">
        <f>VLOOKUP(A16,$A$23:$H$42,2,0)</f>
        <v>RUGGIERO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VICENTE MURATORE</v>
      </c>
      <c r="J18" s="35" t="str">
        <f>VLOOKUP(J16,$A$23:$H$42,2,0)</f>
        <v>RUGGIERO</v>
      </c>
      <c r="K18" s="7"/>
      <c r="L18" s="7"/>
      <c r="M18" s="7"/>
      <c r="N18" s="7"/>
      <c r="O18" s="7"/>
      <c r="P18" s="7"/>
      <c r="Q18" s="7"/>
      <c r="R18" s="34" t="str">
        <f>I15</f>
        <v>DI CICCO</v>
      </c>
      <c r="S18" s="35" t="str">
        <f>J18</f>
        <v>RUGGIERO</v>
      </c>
      <c r="T18" s="7"/>
      <c r="U18" s="7"/>
      <c r="V18" s="7"/>
      <c r="W18" s="7"/>
      <c r="X18" s="7"/>
      <c r="Y18" s="7"/>
      <c r="Z18" s="7"/>
      <c r="AA18" s="34" t="str">
        <f>R15</f>
        <v>LOPES</v>
      </c>
      <c r="AB18" s="35" t="str">
        <f>S18</f>
        <v>RUGGIERO</v>
      </c>
      <c r="AC18" s="7"/>
      <c r="AD18" s="7"/>
      <c r="AE18" s="7"/>
      <c r="AF18" s="7"/>
      <c r="AG18" s="7"/>
      <c r="AH18" s="7"/>
      <c r="AI18" s="7"/>
      <c r="AJ18" s="34" t="str">
        <f>AA15</f>
        <v>VANNO</v>
      </c>
      <c r="AK18" s="35" t="str">
        <f>AB18</f>
        <v>RUGGIERO</v>
      </c>
      <c r="AL18" s="7"/>
      <c r="AM18" s="7"/>
      <c r="AN18" s="7"/>
      <c r="AO18" s="7"/>
      <c r="AP18" s="7"/>
      <c r="AQ18" s="7"/>
      <c r="AR18" s="7"/>
      <c r="AS18" s="34" t="s">
        <v>103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2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2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2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2</v>
      </c>
      <c r="BO18" s="40">
        <f>BI18</f>
        <v>5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6</v>
      </c>
      <c r="BU18" s="40">
        <f>IF(OR(V17="",X17=""),"",X17)</f>
        <v>4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4</v>
      </c>
      <c r="BZ18" s="40">
        <f>BT18</f>
        <v>6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3</v>
      </c>
      <c r="CF18" s="40">
        <f>IF(OR(AE17="",AG17=""),"",AG17)</f>
        <v>6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6</v>
      </c>
      <c r="CK18" s="40">
        <f>CE18</f>
        <v>3</v>
      </c>
      <c r="CM18" s="40">
        <f>IF(OR(AN17="",AP17=""),"",IF(AN17&gt;AP17,1,0))</f>
        <v>0</v>
      </c>
      <c r="CN18" s="40">
        <f>IF(OR(AN17="",AP17=""),"",IF(AN17=AP17,1,0))</f>
        <v>1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4</v>
      </c>
      <c r="CR18" s="40">
        <f>CO18</f>
        <v>0</v>
      </c>
      <c r="CS18" s="40">
        <f>CN18</f>
        <v>1</v>
      </c>
      <c r="CT18" s="40">
        <f>CM18</f>
        <v>0</v>
      </c>
      <c r="CU18" s="40">
        <f>CQ18</f>
        <v>4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5</v>
      </c>
      <c r="G20" s="8"/>
      <c r="H20" s="8"/>
      <c r="I20" s="37"/>
      <c r="J20" s="36"/>
      <c r="K20" s="8"/>
      <c r="L20" s="8"/>
      <c r="M20" s="33">
        <v>0</v>
      </c>
      <c r="N20" s="30" t="s">
        <v>0</v>
      </c>
      <c r="O20" s="33">
        <v>6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3</v>
      </c>
      <c r="Y20" s="8"/>
      <c r="Z20" s="8"/>
      <c r="AA20" s="37"/>
      <c r="AB20" s="36"/>
      <c r="AC20" s="8"/>
      <c r="AD20" s="8"/>
      <c r="AE20" s="33">
        <v>1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0</v>
      </c>
      <c r="AO20" s="30" t="s">
        <v>0</v>
      </c>
      <c r="AP20" s="33">
        <v>7</v>
      </c>
      <c r="AQ20" s="8"/>
      <c r="AR20" s="8"/>
      <c r="AS20" s="37"/>
    </row>
    <row r="21" spans="1:100" ht="16.5" customHeight="1" x14ac:dyDescent="0.2">
      <c r="A21" s="35" t="str">
        <f>VLOOKUP(A19,$A$23:$H$42,2,0)</f>
        <v>BENE</v>
      </c>
      <c r="B21" s="7"/>
      <c r="C21" s="7"/>
      <c r="D21" s="7"/>
      <c r="E21" s="7"/>
      <c r="F21" s="7"/>
      <c r="G21" s="7"/>
      <c r="H21" s="7"/>
      <c r="I21" s="34" t="str">
        <f>VLOOKUP(C19,$M$23:$T$42,2,0)</f>
        <v>DEMA</v>
      </c>
      <c r="J21" s="35" t="str">
        <f>VLOOKUP(J19,$A$23:$H$42,2,0)</f>
        <v>BENE</v>
      </c>
      <c r="K21" s="7"/>
      <c r="L21" s="7"/>
      <c r="M21" s="7"/>
      <c r="N21" s="7"/>
      <c r="O21" s="7"/>
      <c r="P21" s="7"/>
      <c r="Q21" s="7"/>
      <c r="R21" s="34" t="str">
        <f>I18</f>
        <v>VICENTE MURATORE</v>
      </c>
      <c r="S21" s="35" t="str">
        <f>J21</f>
        <v>BENE</v>
      </c>
      <c r="T21" s="7"/>
      <c r="U21" s="7"/>
      <c r="V21" s="7"/>
      <c r="W21" s="7"/>
      <c r="X21" s="7"/>
      <c r="Y21" s="7"/>
      <c r="Z21" s="7"/>
      <c r="AA21" s="34" t="str">
        <f>R18</f>
        <v>DI CICCO</v>
      </c>
      <c r="AB21" s="35" t="s">
        <v>97</v>
      </c>
      <c r="AC21" s="7"/>
      <c r="AD21" s="7"/>
      <c r="AE21" s="7"/>
      <c r="AF21" s="7"/>
      <c r="AG21" s="7"/>
      <c r="AH21" s="7"/>
      <c r="AI21" s="7"/>
      <c r="AJ21" s="34" t="str">
        <f>AA18</f>
        <v>LOPES</v>
      </c>
      <c r="AK21" s="35" t="s">
        <v>97</v>
      </c>
      <c r="AL21" s="7"/>
      <c r="AM21" s="7"/>
      <c r="AN21" s="7"/>
      <c r="AO21" s="7"/>
      <c r="AP21" s="7"/>
      <c r="AQ21" s="7"/>
      <c r="AR21" s="7"/>
      <c r="AS21" s="34" t="str">
        <f>AJ18</f>
        <v>VANNO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2</v>
      </c>
      <c r="AY21" s="40">
        <f>IF(OR(D20="",F20=""),"",F20)</f>
        <v>5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5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0</v>
      </c>
      <c r="BJ21" s="40">
        <f>IF(OR(M20="",O20=""),"",O20)</f>
        <v>6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6</v>
      </c>
      <c r="BO21" s="40">
        <f>BI21</f>
        <v>0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1</v>
      </c>
      <c r="BU21" s="40">
        <f>IF(OR(V20="",X20=""),"",X20)</f>
        <v>3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3</v>
      </c>
      <c r="BZ21" s="40">
        <f>BT21</f>
        <v>1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1</v>
      </c>
      <c r="CF21" s="40">
        <f>IF(OR(AE20="",AG20=""),"",AG20)</f>
        <v>4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4</v>
      </c>
      <c r="CK21" s="40">
        <f>CE21</f>
        <v>1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0</v>
      </c>
      <c r="CQ21" s="40">
        <f>IF(OR(AN20="",AP20=""),"",AP20)</f>
        <v>7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7</v>
      </c>
      <c r="CV21" s="40">
        <f>CP21</f>
        <v>0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92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2600</v>
      </c>
      <c r="L23" s="120"/>
      <c r="M23" s="22">
        <v>1</v>
      </c>
      <c r="N23" s="127" t="s">
        <v>98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435</v>
      </c>
      <c r="X23" s="120"/>
      <c r="AE23" s="31" t="s">
        <v>19</v>
      </c>
      <c r="AF23" s="23"/>
      <c r="AG23" s="136" t="s">
        <v>108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93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2618</v>
      </c>
      <c r="L24" s="120"/>
      <c r="M24" s="22">
        <v>2</v>
      </c>
      <c r="N24" s="127" t="s">
        <v>105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2139</v>
      </c>
      <c r="X24" s="120"/>
    </row>
    <row r="25" spans="1:100" s="25" customFormat="1" ht="21" customHeight="1" x14ac:dyDescent="0.25">
      <c r="A25" s="22">
        <v>3</v>
      </c>
      <c r="B25" s="127" t="s">
        <v>102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48</v>
      </c>
      <c r="L25" s="120"/>
      <c r="M25" s="22">
        <v>3</v>
      </c>
      <c r="N25" s="127" t="s">
        <v>99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2529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94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314</v>
      </c>
      <c r="L26" s="120"/>
      <c r="M26" s="22">
        <v>4</v>
      </c>
      <c r="N26" s="127" t="s">
        <v>100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665</v>
      </c>
      <c r="X26" s="120"/>
      <c r="AA26" s="130" t="s">
        <v>109</v>
      </c>
      <c r="AB26" s="131"/>
      <c r="AC26" s="131"/>
      <c r="AD26" s="131"/>
      <c r="AE26" s="131"/>
      <c r="AF26" s="131"/>
      <c r="AG26" s="132"/>
      <c r="AH26" s="123">
        <f>AQ4</f>
        <v>17</v>
      </c>
      <c r="AI26" s="137"/>
      <c r="AJ26" s="121" t="s">
        <v>3</v>
      </c>
      <c r="AK26" s="122">
        <f>AS4</f>
        <v>33</v>
      </c>
      <c r="AL26" s="123"/>
      <c r="AM26" s="130" t="s">
        <v>110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95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2400</v>
      </c>
      <c r="L27" s="120"/>
      <c r="M27" s="22">
        <v>5</v>
      </c>
      <c r="N27" s="127" t="s">
        <v>106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921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96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1046</v>
      </c>
      <c r="L28" s="120"/>
      <c r="M28" s="22" t="s">
        <v>9</v>
      </c>
      <c r="N28" s="127" t="s">
        <v>104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2085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97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2253</v>
      </c>
      <c r="L29" s="120"/>
      <c r="M29" s="22" t="s">
        <v>10</v>
      </c>
      <c r="N29" s="127" t="s">
        <v>103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150</v>
      </c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/>
      <c r="C30" s="128"/>
      <c r="D30" s="128"/>
      <c r="E30" s="128"/>
      <c r="F30" s="128"/>
      <c r="G30" s="128"/>
      <c r="H30" s="129"/>
      <c r="I30" s="26" t="s">
        <v>8</v>
      </c>
      <c r="J30" s="24"/>
      <c r="K30" s="119"/>
      <c r="L30" s="120"/>
      <c r="M30" s="22" t="s">
        <v>11</v>
      </c>
      <c r="N30" s="127" t="s">
        <v>101</v>
      </c>
      <c r="O30" s="128"/>
      <c r="P30" s="128"/>
      <c r="Q30" s="128"/>
      <c r="R30" s="128"/>
      <c r="S30" s="128"/>
      <c r="T30" s="128"/>
      <c r="U30" s="26" t="s">
        <v>22</v>
      </c>
      <c r="V30" s="24"/>
      <c r="W30" s="119">
        <v>579</v>
      </c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/>
      <c r="C31" s="128"/>
      <c r="D31" s="128"/>
      <c r="E31" s="128"/>
      <c r="F31" s="128"/>
      <c r="G31" s="128"/>
      <c r="H31" s="129"/>
      <c r="I31" s="26" t="s">
        <v>8</v>
      </c>
      <c r="J31" s="24"/>
      <c r="K31" s="119"/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disablePrompts="1"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2" zoomScaleNormal="100" workbookViewId="0">
      <selection activeCell="B14" sqref="B14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CMSP</v>
      </c>
      <c r="E3" s="64"/>
      <c r="F3" s="64"/>
      <c r="G3" s="65">
        <f>Súmula!AH26</f>
        <v>17</v>
      </c>
      <c r="H3" s="62" t="s">
        <v>3</v>
      </c>
      <c r="I3" s="66">
        <f>Súmula!AK26</f>
        <v>33</v>
      </c>
      <c r="J3" s="67"/>
      <c r="K3" s="67"/>
      <c r="L3" s="68" t="str">
        <f>Súmula!AM26</f>
        <v>SEP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 t="str">
        <f>Súmula!AG23</f>
        <v>20.02.2026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2600</v>
      </c>
      <c r="C8" s="59" t="str">
        <f>IF(Súmula!B23="","",Súmula!B23)</f>
        <v>PICCININI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49">
        <f>IF(C8="","",I8-J8)</f>
        <v>-1</v>
      </c>
      <c r="L8" s="49"/>
      <c r="N8" s="49" t="str">
        <f>IF(N9="",IF(C8="","",PROPER(C8)&amp;" "&amp;E8&amp;"/"&amp;D8*2),IF(C8="","",PROPER(C8)&amp;" "&amp;E8&amp;"/"&amp;D8*2&amp;","))</f>
        <v>Piccinini 6/10,</v>
      </c>
    </row>
    <row r="9" spans="1:14" ht="18.95" customHeight="1" x14ac:dyDescent="0.2">
      <c r="A9" s="49">
        <f>Súmula!A24</f>
        <v>2</v>
      </c>
      <c r="B9" s="60">
        <f>IF(C9="","",Súmula!K24)</f>
        <v>2618</v>
      </c>
      <c r="C9" s="59" t="str">
        <f>IF(Súmula!B24="","",Súmula!B24)</f>
        <v>ARLINDO</v>
      </c>
      <c r="D9" s="49">
        <f t="shared" ref="D9:D16" si="0">IF(C9="","",SUM(F9:H9))</f>
        <v>5</v>
      </c>
      <c r="E9" s="69">
        <f t="shared" ref="E9:E27" si="1">IF(C9="","",(F9*2)+G9)</f>
        <v>2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21</v>
      </c>
      <c r="K9" s="49">
        <f t="shared" ref="K9:K16" si="2">IF(C9="","",I9-J9)</f>
        <v>-4</v>
      </c>
      <c r="L9" s="49"/>
      <c r="N9" s="49" t="str">
        <f t="shared" ref="N9:N27" si="3">IF(N10="",IF(C9="","",PROPER(C9)&amp;" "&amp;E9&amp;"/"&amp;D9*2),IF(C9="","",PROPER(C9)&amp;" "&amp;E9&amp;"/"&amp;D9*2&amp;","))</f>
        <v>Arlindo 2/10,</v>
      </c>
    </row>
    <row r="10" spans="1:14" ht="18.95" customHeight="1" x14ac:dyDescent="0.2">
      <c r="A10" s="49">
        <f>Súmula!A25</f>
        <v>3</v>
      </c>
      <c r="B10" s="60">
        <f>IF(C10="","",Súmula!K25)</f>
        <v>48</v>
      </c>
      <c r="C10" s="59" t="str">
        <f>IF(Súmula!B25="","",Súmula!B25)</f>
        <v>RENAN TUSURA</v>
      </c>
      <c r="D10" s="49">
        <f t="shared" si="0"/>
        <v>5</v>
      </c>
      <c r="E10" s="69">
        <f t="shared" si="1"/>
        <v>4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21</v>
      </c>
      <c r="K10" s="49">
        <f t="shared" si="2"/>
        <v>-2</v>
      </c>
      <c r="L10" s="49"/>
      <c r="N10" s="49" t="str">
        <f t="shared" si="3"/>
        <v>Renan Tusura 4/10,</v>
      </c>
    </row>
    <row r="11" spans="1:14" ht="18.95" customHeight="1" x14ac:dyDescent="0.2">
      <c r="A11" s="49">
        <f>Súmula!A26</f>
        <v>4</v>
      </c>
      <c r="B11" s="60">
        <f>IF(C11="","",Súmula!K26)</f>
        <v>314</v>
      </c>
      <c r="C11" s="59" t="str">
        <f>IF(Súmula!B26="","",Súmula!B26)</f>
        <v>RUGGIERO</v>
      </c>
      <c r="D11" s="49">
        <f t="shared" si="0"/>
        <v>5</v>
      </c>
      <c r="E11" s="69">
        <f t="shared" si="1"/>
        <v>5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49">
        <f t="shared" si="2"/>
        <v>0</v>
      </c>
      <c r="L11" s="49"/>
      <c r="N11" s="49" t="str">
        <f t="shared" si="3"/>
        <v>Ruggiero 5/10,</v>
      </c>
    </row>
    <row r="12" spans="1:14" ht="18.95" customHeight="1" x14ac:dyDescent="0.2">
      <c r="A12" s="49">
        <f>Súmula!A27</f>
        <v>5</v>
      </c>
      <c r="B12" s="60">
        <f>IF(C12="","",Súmula!K27)</f>
        <v>2400</v>
      </c>
      <c r="C12" s="59" t="str">
        <f>IF(Súmula!B27="","",Súmula!B27)</f>
        <v>BENE</v>
      </c>
      <c r="D12" s="49">
        <f t="shared" si="0"/>
        <v>3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3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49">
        <f t="shared" si="2"/>
        <v>-11</v>
      </c>
      <c r="L12" s="49"/>
      <c r="N12" s="49" t="str">
        <f t="shared" si="3"/>
        <v>Bene 0/6,</v>
      </c>
    </row>
    <row r="13" spans="1:14" ht="18.95" customHeight="1" x14ac:dyDescent="0.2">
      <c r="A13" s="49" t="str">
        <f>Súmula!A28</f>
        <v>R1</v>
      </c>
      <c r="B13" s="60">
        <f>IF(C13="","",Súmula!K28)</f>
        <v>1046</v>
      </c>
      <c r="C13" s="59" t="str">
        <f>IF(Súmula!B28="","",Súmula!B28)</f>
        <v>BABY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Baby 0/0,</v>
      </c>
    </row>
    <row r="14" spans="1:14" ht="18.95" customHeight="1" x14ac:dyDescent="0.2">
      <c r="A14" s="49" t="str">
        <f>Súmula!A29</f>
        <v>R2</v>
      </c>
      <c r="B14" s="60">
        <f>IF(C14="","",Súmula!K29)</f>
        <v>2253</v>
      </c>
      <c r="C14" s="59" t="str">
        <f>IF(Súmula!B29="","",Súmula!B29)</f>
        <v>MARIO FIORE</v>
      </c>
      <c r="D14" s="49">
        <f t="shared" si="0"/>
        <v>2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11</v>
      </c>
      <c r="K14" s="49">
        <f t="shared" si="2"/>
        <v>-10</v>
      </c>
      <c r="L14" s="49"/>
      <c r="N14" s="49" t="str">
        <f t="shared" si="3"/>
        <v>Mario Fiore 0/4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17</v>
      </c>
      <c r="F28" s="76">
        <f t="shared" si="6"/>
        <v>6</v>
      </c>
      <c r="G28" s="76">
        <f t="shared" si="6"/>
        <v>5</v>
      </c>
      <c r="H28" s="76">
        <f t="shared" si="6"/>
        <v>14</v>
      </c>
      <c r="I28" s="76">
        <f t="shared" si="6"/>
        <v>80</v>
      </c>
      <c r="J28" s="76">
        <f t="shared" si="6"/>
        <v>108</v>
      </c>
      <c r="K28" s="76">
        <f t="shared" si="6"/>
        <v>-28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435</v>
      </c>
      <c r="C31" s="59" t="str">
        <f>IF(Súmula!N23="","",Súmula!N23)</f>
        <v>DEMA</v>
      </c>
      <c r="D31" s="49">
        <f>IF(C31="","",SUM(F31:H31))</f>
        <v>4</v>
      </c>
      <c r="E31" s="69">
        <f t="shared" ref="E31:E50" si="7">IF(C31="","",(F31*2)+G31)</f>
        <v>6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20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49">
        <f>IF(C31="","",I31-J31)</f>
        <v>7</v>
      </c>
      <c r="L31" s="49"/>
      <c r="N31" s="49" t="str">
        <f t="shared" ref="N31:N50" si="8">IF(N32="",IF(C31="","",PROPER(C31)&amp;" "&amp;E31&amp;"/"&amp;D31*2),IF(C31="","",PROPER(C31)&amp;" "&amp;E31&amp;"/"&amp;D31*2&amp;","))</f>
        <v>Dema 6/8,</v>
      </c>
    </row>
    <row r="32" spans="1:14" ht="18.95" customHeight="1" x14ac:dyDescent="0.2">
      <c r="A32" s="49">
        <f>Súmula!M24</f>
        <v>2</v>
      </c>
      <c r="B32" s="60">
        <f>IF(C32="","",Súmula!W24)</f>
        <v>2139</v>
      </c>
      <c r="C32" s="59" t="str">
        <f>IF(Súmula!N24="","",Súmula!N24)</f>
        <v>VICENTE MURATORE</v>
      </c>
      <c r="D32" s="49">
        <f t="shared" ref="D32:D38" si="9">IF(C32="","",SUM(F32:H32))</f>
        <v>4</v>
      </c>
      <c r="E32" s="69">
        <f t="shared" si="7"/>
        <v>6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10</v>
      </c>
      <c r="K32" s="49">
        <f t="shared" ref="K32:K38" si="10">IF(C32="","",I32-J32)</f>
        <v>8</v>
      </c>
      <c r="L32" s="49"/>
      <c r="N32" s="49" t="str">
        <f t="shared" si="8"/>
        <v>Vicente Muratore 6/8,</v>
      </c>
    </row>
    <row r="33" spans="1:14" ht="18.95" customHeight="1" x14ac:dyDescent="0.2">
      <c r="A33" s="49">
        <f>Súmula!M25</f>
        <v>3</v>
      </c>
      <c r="B33" s="60">
        <f>IF(C33="","",Súmula!W25)</f>
        <v>2529</v>
      </c>
      <c r="C33" s="59" t="str">
        <f>IF(Súmula!N25="","",Súmula!N25)</f>
        <v>DI CICCO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15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49">
        <f t="shared" si="10"/>
        <v>-4</v>
      </c>
      <c r="L33" s="49"/>
      <c r="N33" s="49" t="str">
        <f t="shared" si="8"/>
        <v>Di Cicco 4/10,</v>
      </c>
    </row>
    <row r="34" spans="1:14" ht="18.95" customHeight="1" x14ac:dyDescent="0.2">
      <c r="A34" s="49">
        <f>Súmula!M26</f>
        <v>4</v>
      </c>
      <c r="B34" s="60">
        <f>IF(C34="","",Súmula!W26)</f>
        <v>665</v>
      </c>
      <c r="C34" s="59" t="str">
        <f>IF(Súmula!N26="","",Súmula!N26)</f>
        <v>LOPES</v>
      </c>
      <c r="D34" s="49">
        <f t="shared" si="9"/>
        <v>4</v>
      </c>
      <c r="E34" s="69">
        <f t="shared" si="7"/>
        <v>5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49">
        <f t="shared" si="10"/>
        <v>4</v>
      </c>
      <c r="L34" s="49"/>
      <c r="N34" s="49" t="str">
        <f t="shared" si="8"/>
        <v>Lopes 5/8,</v>
      </c>
    </row>
    <row r="35" spans="1:14" ht="18.95" customHeight="1" x14ac:dyDescent="0.2">
      <c r="A35" s="49">
        <f>Súmula!M27</f>
        <v>5</v>
      </c>
      <c r="B35" s="60">
        <f>IF(C35="","",Súmula!W27)</f>
        <v>921</v>
      </c>
      <c r="C35" s="59" t="str">
        <f>IF(Súmula!N27="","",Súmula!N27)</f>
        <v>VANNO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14</v>
      </c>
      <c r="K35" s="49">
        <f t="shared" si="10"/>
        <v>12</v>
      </c>
      <c r="L35" s="49"/>
      <c r="N35" s="49" t="str">
        <f t="shared" si="8"/>
        <v>Vanno 8/10,</v>
      </c>
    </row>
    <row r="36" spans="1:14" ht="18.95" customHeight="1" x14ac:dyDescent="0.2">
      <c r="A36" s="49" t="str">
        <f>Súmula!M28</f>
        <v>R1</v>
      </c>
      <c r="B36" s="60">
        <f>IF(C36="","",Súmula!W28)</f>
        <v>2085</v>
      </c>
      <c r="C36" s="59" t="str">
        <f>IF(Súmula!N28="","",Súmula!N28)</f>
        <v>EDU BOLA</v>
      </c>
      <c r="D36" s="49">
        <f t="shared" si="9"/>
        <v>1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3</v>
      </c>
      <c r="K36" s="49">
        <f t="shared" si="10"/>
        <v>1</v>
      </c>
      <c r="L36" s="49"/>
      <c r="N36" s="49" t="str">
        <f t="shared" si="8"/>
        <v>Edu Bola 2/2,</v>
      </c>
    </row>
    <row r="37" spans="1:14" ht="18.95" customHeight="1" x14ac:dyDescent="0.2">
      <c r="A37" s="49" t="str">
        <f>Súmula!M29</f>
        <v>R2</v>
      </c>
      <c r="B37" s="60">
        <f>IF(C37="","",Súmula!W29)</f>
        <v>150</v>
      </c>
      <c r="C37" s="59" t="str">
        <f>IF(Súmula!N29="","",Súmula!N29)</f>
        <v>SAMMARTINO</v>
      </c>
      <c r="D37" s="49">
        <f t="shared" si="9"/>
        <v>1</v>
      </c>
      <c r="E37" s="69">
        <f t="shared" si="7"/>
        <v>1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4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4</v>
      </c>
      <c r="K37" s="49">
        <f t="shared" si="10"/>
        <v>0</v>
      </c>
      <c r="L37" s="49"/>
      <c r="N37" s="49" t="str">
        <f t="shared" si="8"/>
        <v>Sammartino 1/2,</v>
      </c>
    </row>
    <row r="38" spans="1:14" ht="18.95" customHeight="1" x14ac:dyDescent="0.2">
      <c r="A38" s="49" t="str">
        <f>Súmula!M30</f>
        <v>R3</v>
      </c>
      <c r="B38" s="60">
        <f>IF(C38="","",Súmula!W30)</f>
        <v>579</v>
      </c>
      <c r="C38" s="59" t="str">
        <f>IF(Súmula!N30="","",Súmula!N30)</f>
        <v>FABIO ROBERTO</v>
      </c>
      <c r="D38" s="49">
        <f t="shared" si="9"/>
        <v>1</v>
      </c>
      <c r="E38" s="69">
        <f t="shared" si="7"/>
        <v>1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1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4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4</v>
      </c>
      <c r="K38" s="49">
        <f t="shared" si="10"/>
        <v>0</v>
      </c>
      <c r="L38" s="49"/>
      <c r="N38" s="49" t="str">
        <f t="shared" si="8"/>
        <v>Fabio Roberto 1/2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33</v>
      </c>
      <c r="F51" s="76">
        <f t="shared" si="13"/>
        <v>14</v>
      </c>
      <c r="G51" s="76">
        <f t="shared" si="13"/>
        <v>5</v>
      </c>
      <c r="H51" s="76">
        <f t="shared" si="13"/>
        <v>6</v>
      </c>
      <c r="I51" s="76">
        <f t="shared" si="13"/>
        <v>108</v>
      </c>
      <c r="J51" s="76">
        <f t="shared" si="13"/>
        <v>80</v>
      </c>
      <c r="K51" s="76">
        <f t="shared" si="13"/>
        <v>28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CMSP:17 - Piccinini 6/10,  Arlindo 2/10,  Renan Tusura 4/10,  Ruggiero 5/10,  Bene 0/6,  Baby 0/0,  Mario Fiore 0/4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SEP:33 - Dema 6/8,  Vicente Muratore 6/8,  Di Cicco 4/10,  Lopes 5/8,  Vanno 8/10,  Edu Bola 2/2,  Sammartino 1/2,  Fabio Roberto 1/2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2026-02-22T03:41:49Z</dcterms:modified>
</cp:coreProperties>
</file>