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5 Rodada\"/>
    </mc:Choice>
  </mc:AlternateContent>
  <xr:revisionPtr revIDLastSave="0" documentId="13_ncr:1_{7B8F1E93-33B8-4E67-8A45-4E166A9A16A5}" xr6:coauthVersionLast="47" xr6:coauthVersionMax="47" xr10:uidLastSave="{00000000-0000-0000-0000-000000000000}"/>
  <bookViews>
    <workbookView xWindow="780" yWindow="2730" windowWidth="28020" windowHeight="1203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F21" i="6" s="1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C16" i="2"/>
  <c r="I18" i="2" s="1"/>
  <c r="R21" i="2" s="1"/>
  <c r="AA9" i="2" s="1"/>
  <c r="AJ12" i="2" s="1"/>
  <c r="B50" i="6"/>
  <c r="B49" i="6"/>
  <c r="B46" i="6"/>
  <c r="B45" i="6"/>
  <c r="B42" i="6"/>
  <c r="B24" i="6"/>
  <c r="B21" i="6"/>
  <c r="B20" i="6"/>
  <c r="B18" i="6"/>
  <c r="H42" i="6"/>
  <c r="I49" i="6"/>
  <c r="I50" i="6"/>
  <c r="I40" i="6"/>
  <c r="I44" i="6"/>
  <c r="G42" i="6"/>
  <c r="I43" i="6"/>
  <c r="H50" i="6"/>
  <c r="H44" i="6"/>
  <c r="F43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J49" i="6"/>
  <c r="K49" i="6"/>
  <c r="J45" i="6"/>
  <c r="H46" i="6"/>
  <c r="F46" i="6"/>
  <c r="K45" i="6"/>
  <c r="D43" i="6"/>
  <c r="K42" i="6"/>
  <c r="D49" i="6"/>
  <c r="I27" i="6"/>
  <c r="I17" i="6"/>
  <c r="D45" i="6"/>
  <c r="D50" i="6"/>
  <c r="J24" i="6"/>
  <c r="G18" i="6"/>
  <c r="F26" i="6"/>
  <c r="D26" i="6"/>
  <c r="G23" i="6"/>
  <c r="J26" i="6"/>
  <c r="H26" i="6"/>
  <c r="I18" i="6"/>
  <c r="F24" i="6"/>
  <c r="I22" i="6"/>
  <c r="F22" i="6"/>
  <c r="I25" i="6"/>
  <c r="K26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F18" i="6"/>
  <c r="H23" i="6"/>
  <c r="F20" i="6"/>
  <c r="H25" i="6"/>
  <c r="F23" i="6"/>
  <c r="I23" i="6"/>
  <c r="F27" i="6"/>
  <c r="K24" i="6"/>
  <c r="K19" i="6"/>
  <c r="D18" i="6"/>
  <c r="D23" i="6"/>
  <c r="K23" i="6"/>
  <c r="D19" i="6"/>
  <c r="D20" i="6"/>
  <c r="B27" i="6"/>
  <c r="K27" i="6"/>
  <c r="D27" i="6"/>
  <c r="N50" i="6"/>
  <c r="N49" i="6" s="1"/>
  <c r="K18" i="6"/>
  <c r="D21" i="6"/>
  <c r="D25" i="6"/>
  <c r="H20" i="6"/>
  <c r="J20" i="6"/>
  <c r="H21" i="6"/>
  <c r="G19" i="6"/>
  <c r="J25" i="6"/>
  <c r="F25" i="6"/>
  <c r="I26" i="6"/>
  <c r="H18" i="6"/>
  <c r="J19" i="6"/>
  <c r="D44" i="6"/>
  <c r="H49" i="6"/>
  <c r="I42" i="6"/>
  <c r="J44" i="6"/>
  <c r="H40" i="6"/>
  <c r="G40" i="6"/>
  <c r="B40" i="6"/>
  <c r="B44" i="6"/>
  <c r="B26" i="6"/>
  <c r="J22" i="6" l="1"/>
  <c r="F48" i="6"/>
  <c r="H48" i="6"/>
  <c r="B47" i="6"/>
  <c r="J48" i="6"/>
  <c r="E44" i="6"/>
  <c r="B48" i="6"/>
  <c r="D22" i="6"/>
  <c r="G47" i="6"/>
  <c r="I48" i="6"/>
  <c r="A13" i="2"/>
  <c r="A16" i="2" s="1"/>
  <c r="N48" i="6"/>
  <c r="N47" i="6" s="1"/>
  <c r="N46" i="6" s="1"/>
  <c r="N45" i="6" s="1"/>
  <c r="N44" i="6" s="1"/>
  <c r="N43" i="6" s="1"/>
  <c r="N42" i="6" s="1"/>
  <c r="N41" i="6" s="1"/>
  <c r="N40" i="6" s="1"/>
  <c r="H47" i="6"/>
  <c r="K47" i="6"/>
  <c r="D48" i="6"/>
  <c r="G48" i="6"/>
  <c r="D46" i="6"/>
  <c r="I21" i="6"/>
  <c r="K21" i="6"/>
  <c r="G21" i="6"/>
  <c r="G22" i="6"/>
  <c r="K22" i="6"/>
  <c r="G20" i="6"/>
  <c r="D47" i="6"/>
  <c r="J21" i="6"/>
  <c r="B22" i="6"/>
  <c r="I46" i="6"/>
  <c r="H22" i="6"/>
  <c r="K48" i="6"/>
  <c r="I47" i="6"/>
  <c r="K20" i="6"/>
  <c r="BS6" i="2"/>
  <c r="CO6" i="2"/>
  <c r="CC6" i="2"/>
  <c r="CF6" i="2"/>
  <c r="CE6" i="2"/>
  <c r="BR6" i="2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U5" i="2" l="1"/>
  <c r="L5" i="2"/>
  <c r="AD5" i="2"/>
  <c r="AB5" i="2"/>
  <c r="S5" i="2"/>
  <c r="J5" i="2"/>
  <c r="AK5" i="2"/>
  <c r="A5" i="2"/>
  <c r="G4" i="2" s="1"/>
  <c r="C5" i="2"/>
  <c r="I4" i="2" s="1"/>
  <c r="AM5" i="2"/>
  <c r="J18" i="2"/>
  <c r="S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S21" i="2" l="1"/>
  <c r="L10" i="2"/>
  <c r="U13" i="2" s="1"/>
  <c r="AD16" i="2" s="1"/>
  <c r="AM19" i="2" s="1"/>
  <c r="I9" i="2"/>
  <c r="I39" i="6" l="1"/>
  <c r="G39" i="6"/>
  <c r="J39" i="6"/>
  <c r="F39" i="6"/>
  <c r="H39" i="6"/>
  <c r="R12" i="2"/>
  <c r="AJ18" i="2" s="1"/>
  <c r="I31" i="6"/>
  <c r="G16" i="6"/>
  <c r="K39" i="6" l="1"/>
  <c r="E39" i="6"/>
  <c r="D39" i="6"/>
  <c r="F38" i="6"/>
  <c r="H37" i="6"/>
  <c r="H38" i="6"/>
  <c r="I38" i="6"/>
  <c r="J38" i="6"/>
  <c r="G38" i="6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E38" i="6" l="1"/>
  <c r="N39" i="6"/>
  <c r="E31" i="6"/>
  <c r="D38" i="6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8" i="6" l="1"/>
  <c r="N37" i="6" s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<sst xmlns="http://schemas.openxmlformats.org/spreadsheetml/2006/main" count="447" uniqueCount="111">
  <si>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</si>
  <si>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</si>
  <si>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</si>
  <si>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</si>
  <si>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</si>
  <si>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</si>
  <si>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</si>
  <si>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</si>
  <si>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</si>
  <si>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</si>
  <si>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</si>
  <si>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</si>
  <si>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</si>
  <si>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</si>
  <si>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</si>
  <si>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</si>
  <si>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</si>
  <si>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</si>
  <si>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</si>
  <si>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</si>
  <si>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</si>
  <si>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</si>
  <si>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</si>
  <si>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</si>
  <si>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</si>
  <si>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</si>
  <si>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</si>
  <si>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</si>
  <si>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</si>
  <si>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</si>
  <si>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</si>
  <si>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</si>
  <si>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</si>
  <si>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</si>
  <si>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</si>
  <si>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</si>
  <si>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</si>
  <si>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</si>
  <si>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</si>
  <si>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</si>
  <si>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</si>
  <si>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</si>
  <si>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</si>
  <si>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</si>
  <si>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</si>
  <si>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</si>
  <si>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</si>
  <si>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</si>
  <si>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</si>
  <si>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</si>
  <si>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</si>
  <si>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</si>
  <si>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</si>
  <si>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</si>
  <si>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</si>
  <si>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</si>
  <si>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</si>
  <si>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</si>
  <si>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</si>
  <si>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</si>
  <si>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</si>
  <si>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</si>
  <si>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</si>
  <si>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</si>
  <si>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</si>
  <si>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</si>
  <si>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</si>
  <si>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</si>
  <si>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</si>
  <si>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</si>
  <si>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</si>
  <si>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</si>
  <si>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</si>
  <si>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</si>
  <si>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</si>
  <si>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</si>
  <si>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</si>
  <si>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</si>
  <si>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</si>
  <si>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</si>
  <si>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</si>
  <si>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</si>
  <si>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</si>
  <si>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</si>
  <si>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</si>
  <si>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</si>
  <si>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</si>
  <si>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</si>
  <si>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</si>
  <si>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</si>
  <si>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</si>
  <si>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</si>
  <si>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</si>
  <si>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JOÃO LONGO</t>
  </si>
  <si>
    <t>CABRAL</t>
  </si>
  <si>
    <t>DRAUSIO</t>
  </si>
  <si>
    <t>MARCOS BORGES</t>
  </si>
  <si>
    <t>M. BUTANTÃ</t>
  </si>
  <si>
    <t>DE MARCHI</t>
  </si>
  <si>
    <t>CORUJA</t>
  </si>
  <si>
    <t>WAGNER</t>
  </si>
  <si>
    <t>HENRIQUE</t>
  </si>
  <si>
    <t>CELSO</t>
  </si>
  <si>
    <t>TERUEL</t>
  </si>
  <si>
    <t>LENNON</t>
  </si>
  <si>
    <t>LELY</t>
  </si>
  <si>
    <t>CEBOLA</t>
  </si>
  <si>
    <t>BRITÃO</t>
  </si>
  <si>
    <t xml:space="preserve">DALMÁCIA </t>
  </si>
  <si>
    <t>CORINTHIANS</t>
  </si>
  <si>
    <t>CORUJEIRA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</si>
</sst>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6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7" zoomScaleNormal="100" workbookViewId="0">
      <selection activeCell="N29" sqref="N29:T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2</v>
      </c>
      <c r="H4" s="117" t="s">
        <v>0</v>
      </c>
      <c r="I4" s="115">
        <f>C5</f>
        <v>8</v>
      </c>
      <c r="J4" s="16"/>
      <c r="K4" s="6"/>
      <c r="L4" s="6"/>
      <c r="M4" s="6"/>
      <c r="N4" s="6"/>
      <c r="O4" s="6"/>
      <c r="P4" s="113">
        <f>J5+G4</f>
        <v>3</v>
      </c>
      <c r="Q4" s="117" t="s">
        <v>0</v>
      </c>
      <c r="R4" s="115">
        <f>L5+I4</f>
        <v>17</v>
      </c>
      <c r="S4" s="16"/>
      <c r="T4" s="6"/>
      <c r="U4" s="6"/>
      <c r="V4" s="6"/>
      <c r="W4" s="6"/>
      <c r="X4" s="6"/>
      <c r="Y4" s="113">
        <f>S5+P4</f>
        <v>5</v>
      </c>
      <c r="Z4" s="117" t="s">
        <v>0</v>
      </c>
      <c r="AA4" s="115">
        <f>U5+R4</f>
        <v>25</v>
      </c>
      <c r="AB4" s="16"/>
      <c r="AC4" s="6"/>
      <c r="AD4" s="6"/>
      <c r="AE4" s="6"/>
      <c r="AF4" s="6"/>
      <c r="AG4" s="6"/>
      <c r="AH4" s="113">
        <f>AB5+Y4</f>
        <v>9</v>
      </c>
      <c r="AI4" s="117" t="s">
        <v>0</v>
      </c>
      <c r="AJ4" s="115">
        <f>AD5+AA4</f>
        <v>31</v>
      </c>
      <c r="AK4" s="16"/>
      <c r="AL4" s="6"/>
      <c r="AM4" s="6"/>
      <c r="AN4" s="6"/>
      <c r="AO4" s="6"/>
      <c r="AP4" s="6"/>
      <c r="AQ4" s="113">
        <f>AK5+AH4</f>
        <v>15</v>
      </c>
      <c r="AR4" s="117" t="s">
        <v>0</v>
      </c>
      <c r="AS4" s="115">
        <f>AM5+AJ4</f>
        <v>35</v>
      </c>
    </row>
    <row r="5" spans="1:100" ht="12" customHeight="1" x14ac:dyDescent="0.2">
      <c r="A5" s="113">
        <f>AU6+AV6</f>
        <v>2</v>
      </c>
      <c r="B5" s="117" t="s">
        <v>0</v>
      </c>
      <c r="C5" s="115">
        <f>AW6+AV6</f>
        <v>8</v>
      </c>
      <c r="D5" s="5"/>
      <c r="E5" s="43" t="s">
        <v>2</v>
      </c>
      <c r="F5" s="5"/>
      <c r="G5" s="114"/>
      <c r="H5" s="118"/>
      <c r="I5" s="116"/>
      <c r="J5" s="113">
        <f>BF6+BG6</f>
        <v>1</v>
      </c>
      <c r="K5" s="117" t="s">
        <v>0</v>
      </c>
      <c r="L5" s="115">
        <f>BH6+BG6</f>
        <v>9</v>
      </c>
      <c r="M5" s="5"/>
      <c r="N5" s="43" t="s">
        <v>23</v>
      </c>
      <c r="O5" s="5"/>
      <c r="P5" s="114"/>
      <c r="Q5" s="118"/>
      <c r="R5" s="116"/>
      <c r="S5" s="113">
        <f>BQ6+BR6</f>
        <v>2</v>
      </c>
      <c r="T5" s="117" t="s">
        <v>0</v>
      </c>
      <c r="U5" s="115">
        <f>BS6+BR6</f>
        <v>8</v>
      </c>
      <c r="V5" s="5"/>
      <c r="W5" s="43" t="s">
        <v>24</v>
      </c>
      <c r="X5" s="5"/>
      <c r="Y5" s="114"/>
      <c r="Z5" s="118"/>
      <c r="AA5" s="116"/>
      <c r="AB5" s="113">
        <f>CB6+CC6</f>
        <v>4</v>
      </c>
      <c r="AC5" s="117" t="s">
        <v>0</v>
      </c>
      <c r="AD5" s="115">
        <f>CD6+CC6</f>
        <v>6</v>
      </c>
      <c r="AE5" s="5"/>
      <c r="AF5" s="43" t="s">
        <v>25</v>
      </c>
      <c r="AG5" s="5"/>
      <c r="AH5" s="114"/>
      <c r="AI5" s="118"/>
      <c r="AJ5" s="116"/>
      <c r="AK5" s="113">
        <f>CM6+CN6</f>
        <v>6</v>
      </c>
      <c r="AL5" s="117" t="s">
        <v>0</v>
      </c>
      <c r="AM5" s="115">
        <f>CO6+CN6</f>
        <v>4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11</v>
      </c>
      <c r="AY6" s="41">
        <f>SUM(AY7:AY21)</f>
        <v>17</v>
      </c>
      <c r="AZ6" s="41"/>
      <c r="BA6" s="41"/>
      <c r="BB6" s="41"/>
      <c r="BC6" s="41"/>
      <c r="BD6" s="41"/>
      <c r="BF6" s="41">
        <f>SUM(BF7:BF21)*2</f>
        <v>0</v>
      </c>
      <c r="BG6" s="41">
        <f>SUM(BG7:BG21)*1</f>
        <v>1</v>
      </c>
      <c r="BH6" s="41">
        <f>SUM(BH7:BH21)*2</f>
        <v>8</v>
      </c>
      <c r="BI6" s="41">
        <f>SUM(BI7:BI21)</f>
        <v>10</v>
      </c>
      <c r="BJ6" s="41">
        <f>SUM(BJ7:BJ21)</f>
        <v>25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14</v>
      </c>
      <c r="BU6" s="41">
        <f>SUM(BU7:BU21)</f>
        <v>22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2</v>
      </c>
      <c r="CD6" s="41">
        <f>SUM(CD7:CD21)*2</f>
        <v>4</v>
      </c>
      <c r="CE6" s="41">
        <f>SUM(CE7:CE21)</f>
        <v>15</v>
      </c>
      <c r="CF6" s="41">
        <f>SUM(CF7:CF21)</f>
        <v>19</v>
      </c>
      <c r="CG6" s="41"/>
      <c r="CH6" s="41"/>
      <c r="CI6" s="41"/>
      <c r="CJ6" s="41"/>
      <c r="CK6" s="41"/>
      <c r="CM6" s="41">
        <f>SUM(CM7:CM21)*2</f>
        <v>4</v>
      </c>
      <c r="CN6" s="41">
        <f>SUM(CN7:CN21)*1</f>
        <v>2</v>
      </c>
      <c r="CO6" s="41">
        <f>SUM(CO7:CO21)*2</f>
        <v>2</v>
      </c>
      <c r="CP6" s="41">
        <f>SUM(CP7:CP21)</f>
        <v>17</v>
      </c>
      <c r="CQ6" s="41">
        <f>SUM(CQ7:CQ21)</f>
        <v>20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0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5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M. BUTANTÃ</v>
      </c>
      <c r="B9" s="7"/>
      <c r="C9" s="7"/>
      <c r="D9" s="7"/>
      <c r="E9" s="7"/>
      <c r="F9" s="7"/>
      <c r="G9" s="7"/>
      <c r="H9" s="7"/>
      <c r="I9" s="34" t="str">
        <f>VLOOKUP(C7,$M$23:$T$42,2,0)</f>
        <v>TERUEL</v>
      </c>
      <c r="J9" s="35" t="str">
        <f>A9</f>
        <v>M. BUTANTÃ</v>
      </c>
      <c r="K9" s="7"/>
      <c r="L9" s="7"/>
      <c r="M9" s="7"/>
      <c r="N9" s="7"/>
      <c r="O9" s="7"/>
      <c r="P9" s="7"/>
      <c r="Q9" s="7"/>
      <c r="R9" s="34" t="str">
        <f>I21</f>
        <v>CORUJEIRA</v>
      </c>
      <c r="S9" s="35" t="s">
        <v>97</v>
      </c>
      <c r="T9" s="7"/>
      <c r="U9" s="7"/>
      <c r="V9" s="7"/>
      <c r="W9" s="7"/>
      <c r="X9" s="7"/>
      <c r="Y9" s="7"/>
      <c r="Z9" s="7"/>
      <c r="AA9" s="34" t="str">
        <f>R21</f>
        <v>WAGNER</v>
      </c>
      <c r="AB9" s="35" t="str">
        <f>S9</f>
        <v>M. BUTANTÃ</v>
      </c>
      <c r="AC9" s="7"/>
      <c r="AD9" s="7"/>
      <c r="AE9" s="7"/>
      <c r="AF9" s="7"/>
      <c r="AG9" s="7"/>
      <c r="AH9" s="7"/>
      <c r="AI9" s="7"/>
      <c r="AJ9" s="34" t="s">
        <v>105</v>
      </c>
      <c r="AK9" s="35" t="s">
        <v>97</v>
      </c>
      <c r="AL9" s="7"/>
      <c r="AM9" s="7"/>
      <c r="AN9" s="7"/>
      <c r="AO9" s="7"/>
      <c r="AP9" s="7"/>
      <c r="AQ9" s="7"/>
      <c r="AR9" s="7"/>
      <c r="AS9" s="34" t="str">
        <f>AJ21</f>
        <v>LENNON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3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3</v>
      </c>
      <c r="BD9" s="40">
        <f>AX9</f>
        <v>5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0</v>
      </c>
      <c r="BJ9" s="40">
        <f>IF(OR(M8="",O8=""),"",O8)</f>
        <v>6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6</v>
      </c>
      <c r="BO9" s="40">
        <f>BI9</f>
        <v>0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3</v>
      </c>
      <c r="BU9" s="40">
        <f>IF(OR(V8="",X8=""),"",X8)</f>
        <v>5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5</v>
      </c>
      <c r="BZ9" s="40">
        <f>BT9</f>
        <v>3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4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4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2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4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9</v>
      </c>
      <c r="AQ11" s="8"/>
      <c r="AR11" s="8"/>
      <c r="AS11" s="37"/>
    </row>
    <row r="12" spans="1:100" ht="16.5" customHeight="1" x14ac:dyDescent="0.2">
      <c r="A12" s="35" t="str">
        <f>VLOOKUP(A10,$A$23:$H$42,2,0)</f>
        <v>CABRAL</v>
      </c>
      <c r="B12" s="7"/>
      <c r="C12" s="7"/>
      <c r="D12" s="7"/>
      <c r="E12" s="7"/>
      <c r="F12" s="7"/>
      <c r="G12" s="7"/>
      <c r="H12" s="7"/>
      <c r="I12" s="34" t="str">
        <f>VLOOKUP(C10,$M$23:$T$42,2,0)</f>
        <v>CELSO</v>
      </c>
      <c r="J12" s="35" t="str">
        <f>VLOOKUP(J10,$A$23:$H$42,2,0)</f>
        <v>CABRAL</v>
      </c>
      <c r="K12" s="7"/>
      <c r="L12" s="7"/>
      <c r="M12" s="7"/>
      <c r="N12" s="7"/>
      <c r="O12" s="7"/>
      <c r="P12" s="7"/>
      <c r="Q12" s="7"/>
      <c r="R12" s="34" t="str">
        <f>I9</f>
        <v>TERUEL</v>
      </c>
      <c r="S12" s="35" t="str">
        <f>J12</f>
        <v>CABRAL</v>
      </c>
      <c r="T12" s="7"/>
      <c r="U12" s="7"/>
      <c r="V12" s="7"/>
      <c r="W12" s="7"/>
      <c r="X12" s="7"/>
      <c r="Y12" s="7"/>
      <c r="Z12" s="7"/>
      <c r="AA12" s="34" t="str">
        <f>R9</f>
        <v>CORUJEIRA</v>
      </c>
      <c r="AB12" s="35" t="str">
        <f>S12</f>
        <v>CABRAL</v>
      </c>
      <c r="AC12" s="7"/>
      <c r="AD12" s="7"/>
      <c r="AE12" s="7"/>
      <c r="AF12" s="7"/>
      <c r="AG12" s="7"/>
      <c r="AH12" s="7"/>
      <c r="AI12" s="7"/>
      <c r="AJ12" s="34" t="str">
        <f>AA9</f>
        <v>WAGNER</v>
      </c>
      <c r="AK12" s="35" t="str">
        <f>AB12</f>
        <v>CABRAL</v>
      </c>
      <c r="AL12" s="7"/>
      <c r="AM12" s="7"/>
      <c r="AN12" s="7"/>
      <c r="AO12" s="7"/>
      <c r="AP12" s="7"/>
      <c r="AQ12" s="7"/>
      <c r="AR12" s="7"/>
      <c r="AS12" s="34" t="str">
        <f>AJ9</f>
        <v>LELY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2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2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2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2</v>
      </c>
      <c r="BU12" s="40">
        <f>IF(OR(V11="",X11=""),"",X11)</f>
        <v>4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4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4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4</v>
      </c>
      <c r="CK12" s="40">
        <f>CE12</f>
        <v>4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3</v>
      </c>
      <c r="CQ12" s="40">
        <f>IF(OR(AN11="",AP11=""),"",AP11)</f>
        <v>9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9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1</v>
      </c>
      <c r="N14" s="30" t="s">
        <v>0</v>
      </c>
      <c r="O14" s="33">
        <v>6</v>
      </c>
      <c r="P14" s="8"/>
      <c r="Q14" s="8"/>
      <c r="R14" s="37"/>
      <c r="S14" s="36"/>
      <c r="T14" s="8"/>
      <c r="U14" s="8"/>
      <c r="V14" s="33">
        <v>1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1</v>
      </c>
      <c r="AF14" s="30" t="s">
        <v>0</v>
      </c>
      <c r="AG14" s="33">
        <v>5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DE MARCHI</v>
      </c>
      <c r="B15" s="7"/>
      <c r="C15" s="7"/>
      <c r="D15" s="7"/>
      <c r="E15" s="7"/>
      <c r="F15" s="7"/>
      <c r="G15" s="7"/>
      <c r="H15" s="7"/>
      <c r="I15" s="34" t="str">
        <f>VLOOKUP(C13,$M$23:$T$42,2,0)</f>
        <v>HENRIQUE</v>
      </c>
      <c r="J15" s="35" t="str">
        <f>VLOOKUP(J13,$A$23:$H$42,2,0)</f>
        <v>DE MARCHI</v>
      </c>
      <c r="K15" s="7"/>
      <c r="L15" s="7"/>
      <c r="M15" s="7"/>
      <c r="N15" s="7"/>
      <c r="O15" s="7"/>
      <c r="P15" s="7"/>
      <c r="Q15" s="7"/>
      <c r="R15" s="34" t="str">
        <f>I12</f>
        <v>CELSO</v>
      </c>
      <c r="S15" s="35" t="str">
        <f>J15</f>
        <v>DE MARCHI</v>
      </c>
      <c r="T15" s="7"/>
      <c r="U15" s="7"/>
      <c r="V15" s="7"/>
      <c r="W15" s="7"/>
      <c r="X15" s="7"/>
      <c r="Y15" s="7"/>
      <c r="Z15" s="7"/>
      <c r="AA15" s="34" t="s">
        <v>103</v>
      </c>
      <c r="AB15" s="35" t="str">
        <f>S15</f>
        <v>DE MARCHI</v>
      </c>
      <c r="AC15" s="7"/>
      <c r="AD15" s="7"/>
      <c r="AE15" s="7"/>
      <c r="AF15" s="7"/>
      <c r="AG15" s="7"/>
      <c r="AH15" s="7"/>
      <c r="AI15" s="7"/>
      <c r="AJ15" s="34" t="str">
        <f>AA12</f>
        <v>CORUJEIRA</v>
      </c>
      <c r="AK15" s="35" t="str">
        <f>AB15</f>
        <v>DE MARCHI</v>
      </c>
      <c r="AL15" s="7"/>
      <c r="AM15" s="7"/>
      <c r="AN15" s="7"/>
      <c r="AO15" s="7"/>
      <c r="AP15" s="7"/>
      <c r="AQ15" s="7"/>
      <c r="AR15" s="7"/>
      <c r="AS15" s="34" t="s">
        <v>106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3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3</v>
      </c>
      <c r="BD15" s="40">
        <f>AX15</f>
        <v>2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1</v>
      </c>
      <c r="BJ15" s="40">
        <f>IF(OR(M14="",O14=""),"",O14)</f>
        <v>6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6</v>
      </c>
      <c r="BO15" s="40">
        <f>BI15</f>
        <v>1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1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1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1</v>
      </c>
      <c r="CF15" s="40">
        <f>IF(OR(AE14="",AG14=""),"",AG14)</f>
        <v>5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5</v>
      </c>
      <c r="CK15" s="40">
        <f>CE15</f>
        <v>1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3</v>
      </c>
      <c r="CQ15" s="40">
        <f>IF(OR(AN14="",AP14=""),"",AP14)</f>
        <v>3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3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1</v>
      </c>
      <c r="W17" s="30" t="s">
        <v>0</v>
      </c>
      <c r="X17" s="33">
        <v>2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4</v>
      </c>
      <c r="AQ17" s="8"/>
      <c r="AR17" s="8"/>
      <c r="AS17" s="37"/>
    </row>
    <row r="18" spans="1:100" ht="16.5" customHeight="1" x14ac:dyDescent="0.2">
      <c r="A18" s="35" t="str">
        <f>VLOOKUP(A16,$A$23:$H$42,2,0)</f>
        <v>JOÃO LONGO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WAGNER</v>
      </c>
      <c r="J18" s="35" t="str">
        <f>VLOOKUP(J16,$A$23:$H$42,2,0)</f>
        <v>JOÃO LONGO</v>
      </c>
      <c r="K18" s="7"/>
      <c r="L18" s="7"/>
      <c r="M18" s="7"/>
      <c r="N18" s="7"/>
      <c r="O18" s="7"/>
      <c r="P18" s="7"/>
      <c r="Q18" s="7"/>
      <c r="R18" s="34" t="str">
        <f>I15</f>
        <v>HENRIQUE</v>
      </c>
      <c r="S18" s="35" t="str">
        <f>J18</f>
        <v>JOÃO LONGO</v>
      </c>
      <c r="T18" s="7"/>
      <c r="U18" s="7"/>
      <c r="V18" s="7"/>
      <c r="W18" s="7"/>
      <c r="X18" s="7"/>
      <c r="Y18" s="7"/>
      <c r="Z18" s="7"/>
      <c r="AA18" s="34" t="str">
        <f>R15</f>
        <v>CELSO</v>
      </c>
      <c r="AB18" s="35" t="s">
        <v>93</v>
      </c>
      <c r="AC18" s="7"/>
      <c r="AD18" s="7"/>
      <c r="AE18" s="7"/>
      <c r="AF18" s="7"/>
      <c r="AG18" s="7"/>
      <c r="AH18" s="7"/>
      <c r="AI18" s="7"/>
      <c r="AJ18" s="34" t="str">
        <f>AA15</f>
        <v>TERUEL</v>
      </c>
      <c r="AK18" s="35" t="s">
        <v>93</v>
      </c>
      <c r="AL18" s="7"/>
      <c r="AM18" s="7"/>
      <c r="AN18" s="7"/>
      <c r="AO18" s="7"/>
      <c r="AP18" s="7"/>
      <c r="AQ18" s="7"/>
      <c r="AR18" s="7"/>
      <c r="AS18" s="34" t="s">
        <v>99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3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3</v>
      </c>
      <c r="BD18" s="40">
        <f>AX18</f>
        <v>1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3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3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1</v>
      </c>
      <c r="BU18" s="40">
        <f>IF(OR(V17="",X17=""),"",X17)</f>
        <v>2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2</v>
      </c>
      <c r="BZ18" s="40">
        <f>BT18</f>
        <v>1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3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3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1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4</v>
      </c>
      <c r="CR18" s="40">
        <f>CO18</f>
        <v>0</v>
      </c>
      <c r="CS18" s="40">
        <f>CN18</f>
        <v>1</v>
      </c>
      <c r="CT18" s="40">
        <f>CM18</f>
        <v>0</v>
      </c>
      <c r="CU18" s="40">
        <f>CQ18</f>
        <v>4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5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7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DRAUSIO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CORUJEIRA</v>
      </c>
      <c r="J21" s="35" t="str">
        <f>VLOOKUP(J19,$A$23:$H$42,2,0)</f>
        <v>DRAUSIO</v>
      </c>
      <c r="K21" s="7"/>
      <c r="L21" s="7"/>
      <c r="M21" s="7"/>
      <c r="N21" s="7"/>
      <c r="O21" s="7"/>
      <c r="P21" s="7"/>
      <c r="Q21" s="7"/>
      <c r="R21" s="34" t="str">
        <f>I18</f>
        <v>WAGNER</v>
      </c>
      <c r="S21" s="35" t="str">
        <f>J21</f>
        <v>DRAUSIO</v>
      </c>
      <c r="T21" s="7"/>
      <c r="U21" s="7"/>
      <c r="V21" s="7"/>
      <c r="W21" s="7"/>
      <c r="X21" s="7"/>
      <c r="Y21" s="7"/>
      <c r="Z21" s="7"/>
      <c r="AA21" s="34" t="str">
        <f>R18</f>
        <v>HENRIQUE</v>
      </c>
      <c r="AB21" s="35" t="s">
        <v>95</v>
      </c>
      <c r="AC21" s="7"/>
      <c r="AD21" s="7"/>
      <c r="AE21" s="7"/>
      <c r="AF21" s="7"/>
      <c r="AG21" s="7"/>
      <c r="AH21" s="7"/>
      <c r="AI21" s="7"/>
      <c r="AJ21" s="34" t="s">
        <v>104</v>
      </c>
      <c r="AK21" s="35" t="s">
        <v>95</v>
      </c>
      <c r="AL21" s="7"/>
      <c r="AM21" s="7"/>
      <c r="AN21" s="7"/>
      <c r="AO21" s="7"/>
      <c r="AP21" s="7"/>
      <c r="AQ21" s="7"/>
      <c r="AR21" s="7"/>
      <c r="AS21" s="34" t="s">
        <v>107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3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3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5</v>
      </c>
      <c r="BJ21" s="40">
        <f>IF(OR(M20="",O20=""),"",O20)</f>
        <v>5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5</v>
      </c>
      <c r="BO21" s="40">
        <f>BI21</f>
        <v>5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7</v>
      </c>
      <c r="BU21" s="40">
        <f>IF(OR(V20="",X20=""),"",X20)</f>
        <v>6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6</v>
      </c>
      <c r="BZ21" s="40">
        <f>BT21</f>
        <v>7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2</v>
      </c>
      <c r="CF21" s="40">
        <f>IF(OR(AE20="",AG20=""),"",AG20)</f>
        <v>3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3</v>
      </c>
      <c r="CK21" s="40">
        <f>CE21</f>
        <v>2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3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3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97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2403</v>
      </c>
      <c r="L23" s="121"/>
      <c r="M23" s="22">
        <v>1</v>
      </c>
      <c r="N23" s="130" t="s">
        <v>110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909</v>
      </c>
      <c r="X23" s="121"/>
      <c r="AE23" s="31" t="s">
        <v>19</v>
      </c>
      <c r="AF23" s="23"/>
      <c r="AG23" s="129">
        <v>45837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94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2586</v>
      </c>
      <c r="L24" s="121"/>
      <c r="M24" s="22">
        <v>2</v>
      </c>
      <c r="N24" s="130" t="s">
        <v>100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1773</v>
      </c>
      <c r="X24" s="121"/>
    </row>
    <row r="25" spans="1:100" s="25" customFormat="1" ht="21" customHeight="1" x14ac:dyDescent="0.25">
      <c r="A25" s="22">
        <v>3</v>
      </c>
      <c r="B25" s="130" t="s">
        <v>98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2639</v>
      </c>
      <c r="L25" s="121"/>
      <c r="M25" s="22">
        <v>3</v>
      </c>
      <c r="N25" s="130" t="s">
        <v>101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1049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93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2506</v>
      </c>
      <c r="L26" s="121"/>
      <c r="M26" s="22">
        <v>4</v>
      </c>
      <c r="N26" s="130" t="s">
        <v>102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159</v>
      </c>
      <c r="X26" s="121"/>
      <c r="AA26" s="123" t="s">
        <v>108</v>
      </c>
      <c r="AB26" s="124"/>
      <c r="AC26" s="124"/>
      <c r="AD26" s="124"/>
      <c r="AE26" s="124"/>
      <c r="AF26" s="124"/>
      <c r="AG26" s="125"/>
      <c r="AH26" s="133">
        <f>AQ4</f>
        <v>15</v>
      </c>
      <c r="AI26" s="134"/>
      <c r="AJ26" s="119" t="s">
        <v>3</v>
      </c>
      <c r="AK26" s="137">
        <f>AS4</f>
        <v>35</v>
      </c>
      <c r="AL26" s="133"/>
      <c r="AM26" s="123" t="s">
        <v>109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95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2263</v>
      </c>
      <c r="L27" s="121"/>
      <c r="M27" s="22">
        <v>5</v>
      </c>
      <c r="N27" s="130" t="s">
        <v>103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846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96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2544</v>
      </c>
      <c r="L28" s="121"/>
      <c r="M28" s="22" t="s">
        <v>9</v>
      </c>
      <c r="N28" s="130" t="s">
        <v>104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487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/>
      <c r="C29" s="131"/>
      <c r="D29" s="131"/>
      <c r="E29" s="131"/>
      <c r="F29" s="131"/>
      <c r="G29" s="131"/>
      <c r="H29" s="132"/>
      <c r="I29" s="26" t="s">
        <v>8</v>
      </c>
      <c r="J29" s="24"/>
      <c r="K29" s="120"/>
      <c r="L29" s="121"/>
      <c r="M29" s="22" t="s">
        <v>10</v>
      </c>
      <c r="N29" s="130" t="s">
        <v>105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499</v>
      </c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 t="s">
        <v>106</v>
      </c>
      <c r="O30" s="131"/>
      <c r="P30" s="131"/>
      <c r="Q30" s="131"/>
      <c r="R30" s="131"/>
      <c r="S30" s="131"/>
      <c r="T30" s="131"/>
      <c r="U30" s="26" t="s">
        <v>22</v>
      </c>
      <c r="V30" s="24"/>
      <c r="W30" s="120">
        <v>2083</v>
      </c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 t="s">
        <v>107</v>
      </c>
      <c r="O31" s="131"/>
      <c r="P31" s="131"/>
      <c r="Q31" s="131"/>
      <c r="R31" s="131"/>
      <c r="S31" s="131"/>
      <c r="T31" s="131"/>
      <c r="U31" s="26" t="s">
        <v>22</v>
      </c>
      <c r="V31" s="24"/>
      <c r="W31" s="120">
        <v>1459</v>
      </c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17" zoomScaleNormal="100" workbookViewId="0">
      <selection activeCell="C12" sqref="C1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 xml:space="preserve">DALMÁCIA </v>
      </c>
      <c r="E3" s="64"/>
      <c r="F3" s="64"/>
      <c r="G3" s="65">
        <f>Súmula!AH26</f>
        <v>15</v>
      </c>
      <c r="H3" s="62" t="s">
        <v>3</v>
      </c>
      <c r="I3" s="66">
        <f>Súmula!AK26</f>
        <v>35</v>
      </c>
      <c r="J3" s="67"/>
      <c r="K3" s="67"/>
      <c r="L3" s="68" t="str">
        <f>Súmula!AM26</f>
        <v>CORINTHIANS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45837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2403</v>
      </c>
      <c r="C8" s="59" t="str">
        <f>IF(Súmula!B23="","",Súmula!B23)</f>
        <v>M. BUTANTÃ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16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49">
        <f>IF(C8="","",I8-J8)</f>
        <v>-3</v>
      </c>
      <c r="L8" s="49"/>
      <c r="N8" s="49" t="str">
        <f>IF(N9="",IF(C8="","",PROPER(C8)&amp;" "&amp;E8&amp;"/"&amp;D8*2),IF(C8="","",PROPER(C8)&amp;" "&amp;E8&amp;"/"&amp;D8*2&amp;","))</f>
        <v>M. Butantã 6/10,</v>
      </c>
    </row>
    <row r="9" spans="1:14" ht="18.95" customHeight="1" x14ac:dyDescent="0.2">
      <c r="A9" s="49">
        <f>Súmula!A24</f>
        <v>2</v>
      </c>
      <c r="B9" s="60">
        <f>IF(C9="","",Súmula!K24)</f>
        <v>2586</v>
      </c>
      <c r="C9" s="59" t="str">
        <f>IF(Súmula!B24="","",Súmula!B24)</f>
        <v>CABRAL</v>
      </c>
      <c r="D9" s="49">
        <f t="shared" ref="D9:D16" si="0">IF(C9="","",SUM(F9:H9))</f>
        <v>5</v>
      </c>
      <c r="E9" s="69">
        <f t="shared" ref="E9:E27" si="1">IF(C9="","",(F9*2)+G9)</f>
        <v>1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13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27</v>
      </c>
      <c r="K9" s="49">
        <f t="shared" ref="K9:K16" si="2">IF(C9="","",I9-J9)</f>
        <v>-14</v>
      </c>
      <c r="L9" s="49"/>
      <c r="N9" s="49" t="str">
        <f t="shared" ref="N9:N27" si="3">IF(N10="",IF(C9="","",PROPER(C9)&amp;" "&amp;E9&amp;"/"&amp;D9*2),IF(C9="","",PROPER(C9)&amp;" "&amp;E9&amp;"/"&amp;D9*2&amp;","))</f>
        <v>Cabral 1/10,</v>
      </c>
    </row>
    <row r="10" spans="1:14" ht="18.95" customHeight="1" x14ac:dyDescent="0.2">
      <c r="A10" s="49">
        <f>Súmula!A25</f>
        <v>3</v>
      </c>
      <c r="B10" s="60">
        <f>IF(C10="","",Súmula!K25)</f>
        <v>2639</v>
      </c>
      <c r="C10" s="59" t="str">
        <f>IF(Súmula!B25="","",Súmula!B25)</f>
        <v>DE MARCHI</v>
      </c>
      <c r="D10" s="49">
        <f t="shared" si="0"/>
        <v>5</v>
      </c>
      <c r="E10" s="69">
        <f t="shared" si="1"/>
        <v>1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8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22</v>
      </c>
      <c r="K10" s="49">
        <f t="shared" si="2"/>
        <v>-14</v>
      </c>
      <c r="L10" s="49"/>
      <c r="N10" s="49" t="str">
        <f t="shared" si="3"/>
        <v>De Marchi 1/10,</v>
      </c>
    </row>
    <row r="11" spans="1:14" ht="18.95" customHeight="1" x14ac:dyDescent="0.2">
      <c r="A11" s="49">
        <f>Súmula!A26</f>
        <v>4</v>
      </c>
      <c r="B11" s="60">
        <f>IF(C11="","",Súmula!K26)</f>
        <v>2506</v>
      </c>
      <c r="C11" s="59" t="str">
        <f>IF(Súmula!B26="","",Súmula!B26)</f>
        <v>JOÃO LONGO</v>
      </c>
      <c r="D11" s="49">
        <f t="shared" si="0"/>
        <v>5</v>
      </c>
      <c r="E11" s="69">
        <f t="shared" si="1"/>
        <v>2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11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-4</v>
      </c>
      <c r="L11" s="49"/>
      <c r="N11" s="49" t="str">
        <f t="shared" si="3"/>
        <v>João Longo 2/10,</v>
      </c>
    </row>
    <row r="12" spans="1:14" ht="18.95" customHeight="1" x14ac:dyDescent="0.2">
      <c r="A12" s="49">
        <f>Súmula!A27</f>
        <v>5</v>
      </c>
      <c r="B12" s="60">
        <f>IF(C12="","",Súmula!K27)</f>
        <v>2263</v>
      </c>
      <c r="C12" s="59" t="str">
        <f>IF(Súmula!B27="","",Súmula!B27)</f>
        <v>DRAUSIO</v>
      </c>
      <c r="D12" s="49">
        <f t="shared" si="0"/>
        <v>5</v>
      </c>
      <c r="E12" s="69">
        <f t="shared" si="1"/>
        <v>5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19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20</v>
      </c>
      <c r="K12" s="49">
        <f t="shared" si="2"/>
        <v>-1</v>
      </c>
      <c r="L12" s="49"/>
      <c r="N12" s="49" t="str">
        <f t="shared" si="3"/>
        <v>Drausio 5/10,</v>
      </c>
    </row>
    <row r="13" spans="1:14" ht="18.95" customHeight="1" x14ac:dyDescent="0.2">
      <c r="A13" s="49" t="str">
        <f>Súmula!A28</f>
        <v>R1</v>
      </c>
      <c r="B13" s="60">
        <f>IF(C13="","",Súmula!K28)</f>
        <v>2544</v>
      </c>
      <c r="C13" s="59" t="str">
        <f>IF(Súmula!B28="","",Súmula!B28)</f>
        <v>MARCOS BORGES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Marcos Borges 0/0</v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15</v>
      </c>
      <c r="F28" s="76">
        <f t="shared" si="6"/>
        <v>5</v>
      </c>
      <c r="G28" s="76">
        <f t="shared" si="6"/>
        <v>5</v>
      </c>
      <c r="H28" s="76">
        <f t="shared" si="6"/>
        <v>15</v>
      </c>
      <c r="I28" s="76">
        <f t="shared" si="6"/>
        <v>67</v>
      </c>
      <c r="J28" s="76">
        <f t="shared" si="6"/>
        <v>103</v>
      </c>
      <c r="K28" s="76">
        <f t="shared" si="6"/>
        <v>-36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909</v>
      </c>
      <c r="C31" s="59" t="str">
        <f>IF(Súmula!N23="","",Súmula!N23)</f>
        <v>CORUJEIRA</v>
      </c>
      <c r="D31" s="49">
        <f>IF(C31="","",SUM(F31:H31))</f>
        <v>4</v>
      </c>
      <c r="E31" s="69">
        <f t="shared" ref="E31:E50" si="7">IF(C31="","",(F31*2)+G31)</f>
        <v>8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4</v>
      </c>
      <c r="K31" s="49">
        <f>IF(C31="","",I31-J31)</f>
        <v>14</v>
      </c>
      <c r="L31" s="49"/>
      <c r="N31" s="49" t="str">
        <f t="shared" ref="N31:N50" si="8">IF(N32="",IF(C31="","",PROPER(C31)&amp;" "&amp;E31&amp;"/"&amp;D31*2),IF(C31="","",PROPER(C31)&amp;" "&amp;E31&amp;"/"&amp;D31*2&amp;","))</f>
        <v>Corujeira 8/8,</v>
      </c>
    </row>
    <row r="32" spans="1:14" ht="18.95" customHeight="1" x14ac:dyDescent="0.2">
      <c r="A32" s="49">
        <f>Súmula!M24</f>
        <v>2</v>
      </c>
      <c r="B32" s="60">
        <f>IF(C32="","",Súmula!W24)</f>
        <v>1773</v>
      </c>
      <c r="C32" s="59" t="str">
        <f>IF(Súmula!N24="","",Súmula!N24)</f>
        <v>WAGNER</v>
      </c>
      <c r="D32" s="49">
        <f t="shared" ref="D32:D38" si="9">IF(C32="","",SUM(F32:H32))</f>
        <v>4</v>
      </c>
      <c r="E32" s="69">
        <f t="shared" si="7"/>
        <v>6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4</v>
      </c>
      <c r="L32" s="49"/>
      <c r="N32" s="49" t="str">
        <f t="shared" si="8"/>
        <v>Wagner 6/8,</v>
      </c>
    </row>
    <row r="33" spans="1:14" ht="18.95" customHeight="1" x14ac:dyDescent="0.2">
      <c r="A33" s="49">
        <f>Súmula!M25</f>
        <v>3</v>
      </c>
      <c r="B33" s="60">
        <f>IF(C33="","",Súmula!W25)</f>
        <v>1049</v>
      </c>
      <c r="C33" s="59" t="str">
        <f>IF(Súmula!N25="","",Súmula!N25)</f>
        <v>HENRIQUE</v>
      </c>
      <c r="D33" s="49">
        <f t="shared" si="9"/>
        <v>3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12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11</v>
      </c>
      <c r="K33" s="49">
        <f t="shared" si="10"/>
        <v>1</v>
      </c>
      <c r="L33" s="49"/>
      <c r="N33" s="49" t="str">
        <f t="shared" si="8"/>
        <v>Henrique 4/6,</v>
      </c>
    </row>
    <row r="34" spans="1:14" ht="18.95" customHeight="1" x14ac:dyDescent="0.2">
      <c r="A34" s="49">
        <f>Súmula!M26</f>
        <v>4</v>
      </c>
      <c r="B34" s="60">
        <f>IF(C34="","",Súmula!W26)</f>
        <v>159</v>
      </c>
      <c r="C34" s="59" t="str">
        <f>IF(Súmula!N26="","",Súmula!N26)</f>
        <v>CELSO</v>
      </c>
      <c r="D34" s="49">
        <f t="shared" si="9"/>
        <v>3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4</v>
      </c>
      <c r="K34" s="49">
        <f t="shared" si="10"/>
        <v>9</v>
      </c>
      <c r="L34" s="49"/>
      <c r="N34" s="49" t="str">
        <f t="shared" si="8"/>
        <v>Celso 6/6,</v>
      </c>
    </row>
    <row r="35" spans="1:14" ht="18.95" customHeight="1" x14ac:dyDescent="0.2">
      <c r="A35" s="49">
        <f>Súmula!M27</f>
        <v>5</v>
      </c>
      <c r="B35" s="60">
        <f>IF(C35="","",Súmula!W27)</f>
        <v>846</v>
      </c>
      <c r="C35" s="59" t="str">
        <f>IF(Súmula!N27="","",Súmula!N27)</f>
        <v>TERUEL</v>
      </c>
      <c r="D35" s="49">
        <f t="shared" si="9"/>
        <v>4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11</v>
      </c>
      <c r="K35" s="49">
        <f t="shared" si="10"/>
        <v>5</v>
      </c>
      <c r="L35" s="49"/>
      <c r="N35" s="49" t="str">
        <f t="shared" si="8"/>
        <v>Teruel 5/8,</v>
      </c>
    </row>
    <row r="36" spans="1:14" ht="18.95" customHeight="1" x14ac:dyDescent="0.2">
      <c r="A36" s="49" t="str">
        <f>Súmula!M28</f>
        <v>R1</v>
      </c>
      <c r="B36" s="60">
        <f>IF(C36="","",Súmula!W28)</f>
        <v>487</v>
      </c>
      <c r="C36" s="59" t="str">
        <f>IF(Súmula!N28="","",Súmula!N28)</f>
        <v>LENNON</v>
      </c>
      <c r="D36" s="49">
        <f t="shared" si="9"/>
        <v>2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49">
        <f t="shared" si="10"/>
        <v>-1</v>
      </c>
      <c r="L36" s="49"/>
      <c r="N36" s="49" t="str">
        <f t="shared" si="8"/>
        <v>Lennon 2/4,</v>
      </c>
    </row>
    <row r="37" spans="1:14" ht="18.95" customHeight="1" x14ac:dyDescent="0.2">
      <c r="A37" s="49" t="str">
        <f>Súmula!M29</f>
        <v>R2</v>
      </c>
      <c r="B37" s="60">
        <f>IF(C37="","",Súmula!W29)</f>
        <v>499</v>
      </c>
      <c r="C37" s="59" t="str">
        <f>IF(Súmula!N29="","",Súmula!N29)</f>
        <v>LELY</v>
      </c>
      <c r="D37" s="49">
        <f t="shared" si="9"/>
        <v>2</v>
      </c>
      <c r="E37" s="69">
        <f t="shared" si="7"/>
        <v>2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13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8</v>
      </c>
      <c r="K37" s="49">
        <f t="shared" si="10"/>
        <v>5</v>
      </c>
      <c r="L37" s="49"/>
      <c r="N37" s="49" t="str">
        <f t="shared" si="8"/>
        <v>Lely 2/4,</v>
      </c>
    </row>
    <row r="38" spans="1:14" ht="18.95" customHeight="1" x14ac:dyDescent="0.2">
      <c r="A38" s="49" t="str">
        <f>Súmula!M30</f>
        <v>R3</v>
      </c>
      <c r="B38" s="60">
        <f>IF(C38="","",Súmula!W30)</f>
        <v>2083</v>
      </c>
      <c r="C38" s="59" t="str">
        <f>IF(Súmula!N30="","",Súmula!N30)</f>
        <v>CEBOLA</v>
      </c>
      <c r="D38" s="49">
        <f t="shared" si="9"/>
        <v>1</v>
      </c>
      <c r="E38" s="69">
        <f t="shared" si="7"/>
        <v>1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1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3</v>
      </c>
      <c r="K38" s="49">
        <f t="shared" si="10"/>
        <v>0</v>
      </c>
      <c r="L38" s="49"/>
      <c r="N38" s="49" t="str">
        <f t="shared" si="8"/>
        <v>Cebola 1/2,</v>
      </c>
    </row>
    <row r="39" spans="1:14" ht="18.95" customHeight="1" x14ac:dyDescent="0.2">
      <c r="A39" s="49" t="str">
        <f>Súmula!M31</f>
        <v>R4</v>
      </c>
      <c r="B39" s="60">
        <f>IF(C39="","",Súmula!W31)</f>
        <v>1459</v>
      </c>
      <c r="C39" s="59" t="str">
        <f>IF(Súmula!N31="","",Súmula!N31)</f>
        <v>BRITÃO</v>
      </c>
      <c r="D39" s="49">
        <f t="shared" ref="D39:D50" si="11">IF(C39="","",SUM(F39:H39))</f>
        <v>1</v>
      </c>
      <c r="E39" s="69">
        <f t="shared" si="7"/>
        <v>0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1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3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4</v>
      </c>
      <c r="K39" s="49">
        <f t="shared" ref="K39:K50" si="12">IF(C39="","",I39-J39)</f>
        <v>-1</v>
      </c>
      <c r="L39" s="49"/>
      <c r="N39" s="49" t="str">
        <f t="shared" si="8"/>
        <v>Britão 0/2</v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24</v>
      </c>
      <c r="E51" s="77">
        <f t="shared" si="13"/>
        <v>34</v>
      </c>
      <c r="F51" s="76">
        <f t="shared" si="13"/>
        <v>15</v>
      </c>
      <c r="G51" s="76">
        <f t="shared" si="13"/>
        <v>4</v>
      </c>
      <c r="H51" s="76">
        <f t="shared" si="13"/>
        <v>5</v>
      </c>
      <c r="I51" s="76">
        <f t="shared" si="13"/>
        <v>99</v>
      </c>
      <c r="J51" s="76">
        <f t="shared" si="13"/>
        <v>63</v>
      </c>
      <c r="K51" s="76">
        <f t="shared" si="13"/>
        <v>36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 :15 - M. Butantã 6/10,  Cabral 1/10,  De Marchi 1/10,  João Longo 2/10,  Drausio 5/10,  Marcos Borges 0/0  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CORINTHIANS:35 - Corujeira 8/8,  Wagner 6/8,  Henrique 4/6,  Celso 6/6,  Teruel 5/8,  Lennon 2/4,  Lely 2/4,  Cebola 1/2,  Britão 0/2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2025-06-30T15:56:39Z</dcterms:modified>
</cp:coreProperties>
</file>