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64A27C0-BB84-446C-BF05-A8A56D3B681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B36" i="6" s="1"/>
  <c r="C34" i="6"/>
  <c r="B34" i="6" s="1"/>
  <c r="C33" i="6"/>
  <c r="C32" i="6"/>
  <c r="C31" i="6"/>
  <c r="B31" i="6" s="1"/>
  <c r="C16" i="6"/>
  <c r="C15" i="6"/>
  <c r="C14" i="6"/>
  <c r="C12" i="6"/>
  <c r="B12" i="6" s="1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 s="1"/>
  <c r="CM21" i="2"/>
  <c r="CT21" i="2" s="1"/>
  <c r="CQ18" i="2"/>
  <c r="CU18" i="2"/>
  <c r="CP18" i="2"/>
  <c r="CV18" i="2" s="1"/>
  <c r="CO18" i="2"/>
  <c r="CR18" i="2"/>
  <c r="CN18" i="2"/>
  <c r="CS18" i="2" s="1"/>
  <c r="CM18" i="2"/>
  <c r="CT18" i="2" s="1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/>
  <c r="CC15" i="2"/>
  <c r="CH15" i="2" s="1"/>
  <c r="CB15" i="2"/>
  <c r="CI15" i="2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E6" i="2" s="1"/>
  <c r="CK9" i="2"/>
  <c r="CD9" i="2"/>
  <c r="CG9" i="2" s="1"/>
  <c r="CC9" i="2"/>
  <c r="CH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/>
  <c r="BF2" i="2"/>
  <c r="AY21" i="2"/>
  <c r="BC21" i="2" s="1"/>
  <c r="AX21" i="2"/>
  <c r="BD21" i="2"/>
  <c r="AW21" i="2"/>
  <c r="AZ21" i="2" s="1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/>
  <c r="AX12" i="2"/>
  <c r="BD12" i="2" s="1"/>
  <c r="AW12" i="2"/>
  <c r="AZ12" i="2" s="1"/>
  <c r="AV12" i="2"/>
  <c r="BA12" i="2"/>
  <c r="AU12" i="2"/>
  <c r="BB12" i="2" s="1"/>
  <c r="AY9" i="2"/>
  <c r="AX9" i="2"/>
  <c r="AX6" i="2" s="1"/>
  <c r="AW9" i="2"/>
  <c r="AW6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G37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K37" i="6"/>
  <c r="I27" i="6"/>
  <c r="I21" i="6"/>
  <c r="D48" i="6"/>
  <c r="D37" i="6"/>
  <c r="D46" i="6"/>
  <c r="D45" i="6"/>
  <c r="D50" i="6"/>
  <c r="J24" i="6"/>
  <c r="K21" i="6"/>
  <c r="F26" i="6"/>
  <c r="D26" i="6"/>
  <c r="G23" i="6"/>
  <c r="J26" i="6"/>
  <c r="H26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G26" i="6"/>
  <c r="I24" i="6"/>
  <c r="J27" i="6"/>
  <c r="G22" i="6"/>
  <c r="D22" i="6"/>
  <c r="H23" i="6"/>
  <c r="F20" i="6"/>
  <c r="H25" i="6"/>
  <c r="F23" i="6"/>
  <c r="I23" i="6"/>
  <c r="F21" i="6"/>
  <c r="F27" i="6"/>
  <c r="G21" i="6"/>
  <c r="K24" i="6"/>
  <c r="K19" i="6"/>
  <c r="D23" i="6"/>
  <c r="K23" i="6"/>
  <c r="D19" i="6"/>
  <c r="D20" i="6"/>
  <c r="CT9" i="2"/>
  <c r="BR6" i="2"/>
  <c r="BX9" i="2"/>
  <c r="B33" i="6"/>
  <c r="E37" i="6"/>
  <c r="B37" i="6"/>
  <c r="F37" i="6"/>
  <c r="I37" i="6"/>
  <c r="H37" i="6"/>
  <c r="J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D21" i="6"/>
  <c r="D25" i="6"/>
  <c r="H20" i="6"/>
  <c r="J20" i="6"/>
  <c r="H21" i="6"/>
  <c r="G19" i="6"/>
  <c r="J25" i="6"/>
  <c r="F25" i="6"/>
  <c r="I26" i="6"/>
  <c r="K22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Q6" i="2" l="1"/>
  <c r="CO6" i="2"/>
  <c r="CB6" i="2"/>
  <c r="CD6" i="2"/>
  <c r="CC6" i="2"/>
  <c r="AD5" i="2" s="1"/>
  <c r="CF6" i="2"/>
  <c r="BS6" i="2"/>
  <c r="BT6" i="2"/>
  <c r="BQ6" i="2"/>
  <c r="BU6" i="2"/>
  <c r="BG6" i="2"/>
  <c r="B16" i="6"/>
  <c r="AU6" i="2"/>
  <c r="AY6" i="2"/>
  <c r="AZ9" i="2"/>
  <c r="AV6" i="2"/>
  <c r="A5" i="2" s="1"/>
  <c r="G4" i="2" s="1"/>
  <c r="U5" i="2"/>
  <c r="S5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I38" i="6"/>
  <c r="G38" i="6"/>
  <c r="F44" i="6"/>
  <c r="H39" i="6"/>
  <c r="BZ9" i="2"/>
  <c r="J41" i="6"/>
  <c r="BF6" i="2"/>
  <c r="J5" i="2" s="1"/>
  <c r="BI6" i="2"/>
  <c r="CN6" i="2"/>
  <c r="J42" i="6"/>
  <c r="J39" i="6"/>
  <c r="G44" i="6"/>
  <c r="K50" i="6"/>
  <c r="B39" i="6"/>
  <c r="B38" i="6"/>
  <c r="I41" i="6"/>
  <c r="B41" i="6"/>
  <c r="E41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K5" i="2" l="1"/>
  <c r="AB5" i="2"/>
  <c r="C5" i="2"/>
  <c r="I4" i="2" s="1"/>
  <c r="R4" i="2" s="1"/>
  <c r="AA4" i="2" s="1"/>
  <c r="AJ4" i="2" s="1"/>
  <c r="P4" i="2"/>
  <c r="Y4" i="2" s="1"/>
  <c r="AM5" i="2"/>
  <c r="J18" i="2"/>
  <c r="S18" i="2" s="1"/>
  <c r="AB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H4" i="2" l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G18" i="6" l="1"/>
  <c r="I18" i="6"/>
  <c r="J18" i="6"/>
  <c r="F18" i="6"/>
  <c r="H18" i="6"/>
  <c r="R12" i="2"/>
  <c r="E18" i="6" l="1"/>
  <c r="D18" i="6"/>
  <c r="K18" i="6"/>
  <c r="AA15" i="2"/>
  <c r="AK21" i="2"/>
  <c r="G17" i="6" s="1"/>
  <c r="J10" i="6"/>
  <c r="N18" i="6" l="1"/>
  <c r="AJ18" i="2"/>
  <c r="H11" i="6"/>
  <c r="I12" i="6"/>
  <c r="I8" i="6"/>
  <c r="F10" i="6"/>
  <c r="F8" i="6"/>
  <c r="F17" i="6"/>
  <c r="E17" i="6" s="1"/>
  <c r="H17" i="6"/>
  <c r="G10" i="6"/>
  <c r="H10" i="6"/>
  <c r="G16" i="6"/>
  <c r="J17" i="6"/>
  <c r="F13" i="6"/>
  <c r="I17" i="6"/>
  <c r="F12" i="6"/>
  <c r="H15" i="6"/>
  <c r="I16" i="6"/>
  <c r="J16" i="6"/>
  <c r="H16" i="6"/>
  <c r="G12" i="6"/>
  <c r="F16" i="6"/>
  <c r="H14" i="6"/>
  <c r="J14" i="6"/>
  <c r="G15" i="6"/>
  <c r="F15" i="6"/>
  <c r="J15" i="6"/>
  <c r="I14" i="6"/>
  <c r="K14" i="6" s="1"/>
  <c r="I15" i="6"/>
  <c r="H13" i="6"/>
  <c r="F14" i="6"/>
  <c r="G14" i="6"/>
  <c r="J12" i="6"/>
  <c r="I13" i="6"/>
  <c r="G13" i="6"/>
  <c r="J13" i="6"/>
  <c r="H12" i="6"/>
  <c r="I9" i="6"/>
  <c r="I10" i="6"/>
  <c r="K10" i="6" s="1"/>
  <c r="J8" i="6"/>
  <c r="K8" i="6" s="1"/>
  <c r="I11" i="6"/>
  <c r="G8" i="6"/>
  <c r="F11" i="6"/>
  <c r="J11" i="6"/>
  <c r="H9" i="6"/>
  <c r="G11" i="6"/>
  <c r="G9" i="6"/>
  <c r="H8" i="6"/>
  <c r="F9" i="6"/>
  <c r="J9" i="6"/>
  <c r="AS21" i="2" l="1"/>
  <c r="J36" i="6"/>
  <c r="F36" i="6"/>
  <c r="I36" i="6"/>
  <c r="K36" i="6" s="1"/>
  <c r="H35" i="6"/>
  <c r="J35" i="6"/>
  <c r="I34" i="6"/>
  <c r="G33" i="6"/>
  <c r="G35" i="6"/>
  <c r="H36" i="6"/>
  <c r="I35" i="6"/>
  <c r="K35" i="6" s="1"/>
  <c r="G36" i="6"/>
  <c r="E36" i="6" s="1"/>
  <c r="F35" i="6"/>
  <c r="H33" i="6"/>
  <c r="H34" i="6"/>
  <c r="F31" i="6"/>
  <c r="F32" i="6"/>
  <c r="F34" i="6"/>
  <c r="J34" i="6"/>
  <c r="K34" i="6" s="1"/>
  <c r="H31" i="6"/>
  <c r="J32" i="6"/>
  <c r="G34" i="6"/>
  <c r="I32" i="6"/>
  <c r="K32" i="6" s="1"/>
  <c r="I33" i="6"/>
  <c r="F33" i="6"/>
  <c r="J33" i="6"/>
  <c r="H32" i="6"/>
  <c r="G32" i="6"/>
  <c r="I31" i="6"/>
  <c r="K12" i="6"/>
  <c r="D17" i="6"/>
  <c r="D12" i="6"/>
  <c r="E10" i="6"/>
  <c r="E12" i="6"/>
  <c r="N17" i="6"/>
  <c r="D13" i="6"/>
  <c r="K17" i="6"/>
  <c r="D10" i="6"/>
  <c r="D16" i="6"/>
  <c r="E16" i="6"/>
  <c r="K16" i="6"/>
  <c r="K15" i="6"/>
  <c r="D15" i="6"/>
  <c r="E15" i="6"/>
  <c r="D14" i="6"/>
  <c r="E14" i="6"/>
  <c r="E13" i="6"/>
  <c r="J28" i="6"/>
  <c r="K13" i="6"/>
  <c r="K11" i="6"/>
  <c r="D8" i="6"/>
  <c r="H28" i="6"/>
  <c r="D9" i="6"/>
  <c r="E9" i="6"/>
  <c r="G28" i="6"/>
  <c r="K9" i="6"/>
  <c r="F28" i="6"/>
  <c r="E8" i="6"/>
  <c r="I28" i="6"/>
  <c r="D11" i="6"/>
  <c r="E11" i="6"/>
  <c r="I51" i="6" l="1"/>
  <c r="E33" i="6"/>
  <c r="D33" i="6"/>
  <c r="K33" i="6"/>
  <c r="H51" i="6"/>
  <c r="D34" i="6"/>
  <c r="E34" i="6"/>
  <c r="D32" i="6"/>
  <c r="E32" i="6"/>
  <c r="F51" i="6"/>
  <c r="E35" i="6"/>
  <c r="D35" i="6"/>
  <c r="D36" i="6"/>
  <c r="N36" i="6" s="1"/>
  <c r="N35" i="6" s="1"/>
  <c r="N34" i="6" s="1"/>
  <c r="N33" i="6" s="1"/>
  <c r="N32" i="6" s="1"/>
  <c r="J31" i="6"/>
  <c r="G31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K28" i="6"/>
  <c r="E28" i="6"/>
  <c r="G51" i="6" l="1"/>
  <c r="E31" i="6"/>
  <c r="E51" i="6" s="1"/>
  <c r="D31" i="6"/>
  <c r="D51" i="6" s="1"/>
  <c r="J51" i="6"/>
  <c r="K31" i="6"/>
  <c r="K51" i="6" s="1"/>
  <c r="N31" i="6"/>
  <c r="A67" i="6" s="1"/>
</calcChain>
</file>

<file path=xl/sharedStrings.xml><?xml version="1.0" encoding="utf-8"?>
<sst xmlns="http://schemas.openxmlformats.org/spreadsheetml/2006/main" count="443" uniqueCount="115">
  <si>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</si>
  <si>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</si>
  <si>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</si>
  <si>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</si>
  <si>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</si>
  <si>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</si>
  <si>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</si>
  <si>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</si>
  <si>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</si>
  <si>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</si>
  <si>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</si>
  <si>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</si>
  <si>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</si>
  <si>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</si>
  <si>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</si>
  <si>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</si>
  <si>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</si>
  <si>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</si>
  <si>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</si>
  <si>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</si>
  <si>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</si>
  <si>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</si>
  <si>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</si>
  <si>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</si>
  <si>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</si>
  <si>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</si>
  <si>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</si>
  <si>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</si>
  <si>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</si>
  <si>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</si>
  <si>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</si>
  <si>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</si>
  <si>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</si>
  <si>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</si>
  <si>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</si>
  <si>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</si>
  <si>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</si>
  <si>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</si>
  <si>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</si>
  <si>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</si>
  <si>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</si>
  <si>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</si>
  <si>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</si>
  <si>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</si>
  <si>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</si>
  <si>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</si>
  <si>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</si>
  <si>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</si>
  <si>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</si>
  <si>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</si>
  <si>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</si>
  <si>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</si>
  <si>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</si>
  <si>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</si>
  <si>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</si>
  <si>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</si>
  <si>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</si>
  <si>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</si>
  <si>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</si>
  <si>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</si>
  <si>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</si>
  <si>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</si>
  <si>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</si>
  <si>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</si>
  <si>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</si>
  <si>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</si>
  <si>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</si>
  <si>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</si>
  <si>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</si>
  <si>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</si>
  <si>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</si>
  <si>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</si>
  <si>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</si>
  <si>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</si>
  <si>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</si>
  <si>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</si>
  <si>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</si>
  <si>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</si>
  <si>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</si>
  <si>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</si>
  <si>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</si>
  <si>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</si>
  <si>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</si>
  <si>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</si>
  <si>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</si>
  <si>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</si>
  <si>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</si>
  <si>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</si>
  <si>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</si>
  <si>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</si>
  <si>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</si>
  <si>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</si>
  <si>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</si>
  <si>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PAULÃO</t>
  </si>
  <si>
    <t>MAGALHAES</t>
  </si>
  <si>
    <t>MAURO</t>
  </si>
  <si>
    <t>MACCEU</t>
  </si>
  <si>
    <t>KLEBAO</t>
  </si>
  <si>
    <t>RUDOLF</t>
  </si>
  <si>
    <t>DRAUSIO</t>
  </si>
  <si>
    <t>MARCO BUTANTÃ</t>
  </si>
  <si>
    <t>MARCOS BORGES</t>
  </si>
  <si>
    <t>DE MARCHI</t>
  </si>
  <si>
    <t>7 de Setembro</t>
  </si>
  <si>
    <t>Dalmacia</t>
  </si>
  <si>
    <t>PITOSCIO</t>
  </si>
  <si>
    <t>ROBSON CANDIANI</t>
  </si>
  <si>
    <t>FELICIANO</t>
  </si>
  <si>
    <t>ELIAS</t>
  </si>
  <si>
    <t>ARROJO</t>
  </si>
  <si>
    <t>JOÃO L.</t>
  </si>
  <si>
    <t>JOÃO LONGO</t>
  </si>
  <si>
    <t>HÉLIO</t>
  </si>
  <si>
    <t xml:space="preserve">                        M.BUTANTÃ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</si>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</sst>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5" zoomScaleNormal="100" workbookViewId="0">
      <selection activeCell="A41" sqref="A41"/>
    </sheetView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7" zoomScaleNormal="100" workbookViewId="0">
      <selection activeCell="AJ31" sqref="AJ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92</v>
      </c>
      <c r="AN1" s="126"/>
      <c r="AO1" s="126"/>
      <c r="AP1" s="19"/>
      <c r="AQ1" s="126">
        <v>2025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3</v>
      </c>
      <c r="H4" s="117" t="s">
        <v>0</v>
      </c>
      <c r="I4" s="115">
        <f>C5</f>
        <v>7</v>
      </c>
      <c r="J4" s="16"/>
      <c r="K4" s="6"/>
      <c r="L4" s="6"/>
      <c r="M4" s="6"/>
      <c r="N4" s="6"/>
      <c r="O4" s="6"/>
      <c r="P4" s="113">
        <f>J5+G4</f>
        <v>9</v>
      </c>
      <c r="Q4" s="117" t="s">
        <v>0</v>
      </c>
      <c r="R4" s="115">
        <f>L5+I4</f>
        <v>11</v>
      </c>
      <c r="S4" s="16"/>
      <c r="T4" s="6"/>
      <c r="U4" s="6"/>
      <c r="V4" s="6"/>
      <c r="W4" s="6"/>
      <c r="X4" s="6"/>
      <c r="Y4" s="113">
        <f>S5+P4</f>
        <v>15</v>
      </c>
      <c r="Z4" s="117" t="s">
        <v>0</v>
      </c>
      <c r="AA4" s="115">
        <f>U5+R4</f>
        <v>15</v>
      </c>
      <c r="AB4" s="16"/>
      <c r="AC4" s="6"/>
      <c r="AD4" s="6"/>
      <c r="AE4" s="6"/>
      <c r="AF4" s="6"/>
      <c r="AG4" s="6"/>
      <c r="AH4" s="113">
        <f>AB5+Y4</f>
        <v>22</v>
      </c>
      <c r="AI4" s="117" t="s">
        <v>0</v>
      </c>
      <c r="AJ4" s="115">
        <f>AD5+AA4</f>
        <v>18</v>
      </c>
      <c r="AK4" s="16"/>
      <c r="AL4" s="6"/>
      <c r="AM4" s="6"/>
      <c r="AN4" s="6"/>
      <c r="AO4" s="6"/>
      <c r="AP4" s="6"/>
      <c r="AQ4" s="113">
        <f>AK5+AH4</f>
        <v>30</v>
      </c>
      <c r="AR4" s="117" t="s">
        <v>0</v>
      </c>
      <c r="AS4" s="115">
        <f>AM5+AJ4</f>
        <v>20</v>
      </c>
    </row>
    <row r="5" spans="1:100" ht="12" customHeight="1" x14ac:dyDescent="0.2">
      <c r="A5" s="113">
        <f>AU6+AV6</f>
        <v>3</v>
      </c>
      <c r="B5" s="117" t="s">
        <v>0</v>
      </c>
      <c r="C5" s="115">
        <f>AW6+AV6</f>
        <v>7</v>
      </c>
      <c r="D5" s="5"/>
      <c r="E5" s="43" t="s">
        <v>2</v>
      </c>
      <c r="F5" s="5"/>
      <c r="G5" s="114"/>
      <c r="H5" s="118"/>
      <c r="I5" s="116"/>
      <c r="J5" s="113">
        <f>BF6+BG6</f>
        <v>6</v>
      </c>
      <c r="K5" s="117" t="s">
        <v>0</v>
      </c>
      <c r="L5" s="115">
        <f>BH6+BG6</f>
        <v>4</v>
      </c>
      <c r="M5" s="5"/>
      <c r="N5" s="43" t="s">
        <v>23</v>
      </c>
      <c r="O5" s="5"/>
      <c r="P5" s="114"/>
      <c r="Q5" s="118"/>
      <c r="R5" s="116"/>
      <c r="S5" s="113">
        <f>BQ6+BR6</f>
        <v>6</v>
      </c>
      <c r="T5" s="117" t="s">
        <v>0</v>
      </c>
      <c r="U5" s="115">
        <f>BS6+BR6</f>
        <v>4</v>
      </c>
      <c r="V5" s="5"/>
      <c r="W5" s="43" t="s">
        <v>24</v>
      </c>
      <c r="X5" s="5"/>
      <c r="Y5" s="114"/>
      <c r="Z5" s="118"/>
      <c r="AA5" s="116"/>
      <c r="AB5" s="113">
        <f>CB6+CC6</f>
        <v>7</v>
      </c>
      <c r="AC5" s="117" t="s">
        <v>0</v>
      </c>
      <c r="AD5" s="115">
        <f>CD6+CC6</f>
        <v>3</v>
      </c>
      <c r="AE5" s="5"/>
      <c r="AF5" s="43" t="s">
        <v>25</v>
      </c>
      <c r="AG5" s="5"/>
      <c r="AH5" s="114"/>
      <c r="AI5" s="118"/>
      <c r="AJ5" s="116"/>
      <c r="AK5" s="113">
        <f>CM6+CN6</f>
        <v>8</v>
      </c>
      <c r="AL5" s="117" t="s">
        <v>0</v>
      </c>
      <c r="AM5" s="115">
        <f>CO6+CN6</f>
        <v>2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1</v>
      </c>
      <c r="AW6" s="41">
        <f>SUM(AW7:AW21)*2</f>
        <v>6</v>
      </c>
      <c r="AX6" s="41">
        <f>SUM(AX7:AX21)</f>
        <v>8</v>
      </c>
      <c r="AY6" s="41">
        <f>SUM(AY7:AY21)</f>
        <v>13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2</v>
      </c>
      <c r="BH6" s="41">
        <f>SUM(BH7:BH21)*2</f>
        <v>2</v>
      </c>
      <c r="BI6" s="41">
        <f>SUM(BI7:BI21)</f>
        <v>20</v>
      </c>
      <c r="BJ6" s="41">
        <f>SUM(BJ7:BJ21)</f>
        <v>18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2</v>
      </c>
      <c r="BS6" s="41">
        <f>SUM(BS7:BS21)*2</f>
        <v>2</v>
      </c>
      <c r="BT6" s="41">
        <f>SUM(BT7:BT21)</f>
        <v>16</v>
      </c>
      <c r="BU6" s="41">
        <f>SUM(BU7:BU21)</f>
        <v>17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19</v>
      </c>
      <c r="CF6" s="41">
        <f>SUM(CF7:CF21)</f>
        <v>12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0</v>
      </c>
      <c r="CO6" s="41">
        <f>SUM(CO7:CO21)*2</f>
        <v>2</v>
      </c>
      <c r="CP6" s="41">
        <f>SUM(CP7:CP21)</f>
        <v>18</v>
      </c>
      <c r="CQ6" s="41">
        <f>SUM(CQ7:CQ21)</f>
        <v>11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5</v>
      </c>
      <c r="N8" s="30" t="s">
        <v>0</v>
      </c>
      <c r="O8" s="33">
        <v>3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5</v>
      </c>
      <c r="Y8" s="8"/>
      <c r="Z8" s="8"/>
      <c r="AA8" s="37"/>
      <c r="AB8" s="36"/>
      <c r="AC8" s="8"/>
      <c r="AD8" s="8"/>
      <c r="AE8" s="33">
        <v>2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PAULÃO</v>
      </c>
      <c r="B9" s="7"/>
      <c r="C9" s="7"/>
      <c r="D9" s="7"/>
      <c r="E9" s="7"/>
      <c r="F9" s="7"/>
      <c r="G9" s="7"/>
      <c r="H9" s="7"/>
      <c r="I9" s="34" t="str">
        <f>VLOOKUP(C7,$M$23:$T$42,2,0)</f>
        <v>DE MARCHI</v>
      </c>
      <c r="J9" s="35" t="str">
        <f>A9</f>
        <v>PAULÃO</v>
      </c>
      <c r="K9" s="7"/>
      <c r="L9" s="7"/>
      <c r="M9" s="7"/>
      <c r="N9" s="7"/>
      <c r="O9" s="7"/>
      <c r="P9" s="7"/>
      <c r="Q9" s="7"/>
      <c r="R9" s="34" t="str">
        <f>I21</f>
        <v>RUDOLF</v>
      </c>
      <c r="S9" s="35" t="str">
        <f>J9</f>
        <v>PAULÃO</v>
      </c>
      <c r="T9" s="7"/>
      <c r="U9" s="7"/>
      <c r="V9" s="7"/>
      <c r="W9" s="7"/>
      <c r="X9" s="7"/>
      <c r="Y9" s="7"/>
      <c r="Z9" s="7"/>
      <c r="AA9" s="34" t="str">
        <f>R21</f>
        <v>DRAUSIO</v>
      </c>
      <c r="AB9" s="35" t="str">
        <f>S9</f>
        <v>PAULÃO</v>
      </c>
      <c r="AC9" s="7"/>
      <c r="AD9" s="7"/>
      <c r="AE9" s="7"/>
      <c r="AF9" s="7"/>
      <c r="AG9" s="7"/>
      <c r="AH9" s="7"/>
      <c r="AI9" s="7"/>
      <c r="AJ9" s="34" t="str">
        <f>AA21</f>
        <v>MARCO BUTANTÃ</v>
      </c>
      <c r="AK9" s="35" t="str">
        <f>AB9</f>
        <v>PAULÃO</v>
      </c>
      <c r="AL9" s="7"/>
      <c r="AM9" s="7"/>
      <c r="AN9" s="7"/>
      <c r="AO9" s="7"/>
      <c r="AP9" s="7"/>
      <c r="AQ9" s="7"/>
      <c r="AR9" s="7"/>
      <c r="AS9" s="34" t="str">
        <f>AJ21</f>
        <v>JOÃO L.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2</v>
      </c>
      <c r="AY9" s="40">
        <f>IF(OR(D8="",F8=""),"",F8)</f>
        <v>3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3</v>
      </c>
      <c r="BD9" s="40">
        <f>AX9</f>
        <v>2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5</v>
      </c>
      <c r="BJ9" s="40">
        <f>IF(OR(M8="",O8=""),"",O8)</f>
        <v>3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3</v>
      </c>
      <c r="BO9" s="40">
        <f>BI9</f>
        <v>5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5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5</v>
      </c>
      <c r="BZ9" s="40">
        <f>BT9</f>
        <v>6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2</v>
      </c>
      <c r="CF9" s="40">
        <f>IF(OR(AE8="",AG8=""),"",AG8)</f>
        <v>4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4</v>
      </c>
      <c r="CK9" s="40">
        <f>CE9</f>
        <v>2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1</v>
      </c>
      <c r="E11" s="30" t="s">
        <v>0</v>
      </c>
      <c r="F11" s="33">
        <v>1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6</v>
      </c>
      <c r="AF11" s="30" t="s">
        <v>0</v>
      </c>
      <c r="AG11" s="33">
        <v>2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1</v>
      </c>
      <c r="AQ11" s="8"/>
      <c r="AR11" s="8"/>
      <c r="AS11" s="37"/>
    </row>
    <row r="12" spans="1:100" ht="16.5" customHeight="1" x14ac:dyDescent="0.2">
      <c r="A12" s="35" t="str">
        <f>VLOOKUP(A10,$A$23:$H$42,2,0)</f>
        <v>MAGALHAES</v>
      </c>
      <c r="B12" s="7"/>
      <c r="C12" s="7"/>
      <c r="D12" s="7"/>
      <c r="E12" s="7"/>
      <c r="F12" s="7"/>
      <c r="G12" s="7"/>
      <c r="H12" s="7"/>
      <c r="I12" s="34" t="str">
        <f>VLOOKUP(C10,$M$23:$T$42,2,0)</f>
        <v>MARCOS BORGES</v>
      </c>
      <c r="J12" s="35" t="str">
        <f>VLOOKUP(J10,$A$23:$H$42,2,0)</f>
        <v>MAGALHAES</v>
      </c>
      <c r="K12" s="7"/>
      <c r="L12" s="7"/>
      <c r="M12" s="7"/>
      <c r="N12" s="7"/>
      <c r="O12" s="7"/>
      <c r="P12" s="7"/>
      <c r="Q12" s="7"/>
      <c r="R12" s="34" t="str">
        <f>I9</f>
        <v>DE MARCHI</v>
      </c>
      <c r="S12" s="35" t="str">
        <f>J12</f>
        <v>MAGALHAES</v>
      </c>
      <c r="T12" s="7"/>
      <c r="U12" s="7"/>
      <c r="V12" s="7"/>
      <c r="W12" s="7"/>
      <c r="X12" s="7"/>
      <c r="Y12" s="7"/>
      <c r="Z12" s="7"/>
      <c r="AA12" s="34" t="str">
        <f>R9</f>
        <v>RUDOLF</v>
      </c>
      <c r="AB12" s="35" t="str">
        <f>S12</f>
        <v>MAGALHAES</v>
      </c>
      <c r="AC12" s="7"/>
      <c r="AD12" s="7"/>
      <c r="AE12" s="7"/>
      <c r="AF12" s="7"/>
      <c r="AG12" s="7"/>
      <c r="AH12" s="7"/>
      <c r="AI12" s="7"/>
      <c r="AJ12" s="34" t="str">
        <f>AA9</f>
        <v>DRAUSIO</v>
      </c>
      <c r="AK12" s="35" t="str">
        <f>AB12</f>
        <v>MAGALHAES</v>
      </c>
      <c r="AL12" s="7"/>
      <c r="AM12" s="7"/>
      <c r="AN12" s="7"/>
      <c r="AO12" s="7"/>
      <c r="AP12" s="7"/>
      <c r="AQ12" s="7"/>
      <c r="AR12" s="7"/>
      <c r="AS12" s="34" t="str">
        <f>AJ9</f>
        <v>MARCO BUTANTÃ</v>
      </c>
      <c r="AU12" s="40">
        <f>IF(OR(D11="",F11=""),"",IF(D11&gt;F11,1,0))</f>
        <v>0</v>
      </c>
      <c r="AV12" s="40">
        <f>IF(OR(D11="",F11=""),"",IF(D11=F11,1,0))</f>
        <v>1</v>
      </c>
      <c r="AW12" s="40">
        <f>IF(OR(D11="",F11=""),"",IF(D11&lt;F11,1,0))</f>
        <v>0</v>
      </c>
      <c r="AX12" s="40">
        <f>IF(OR(D11="",F11=""),"",D11)</f>
        <v>1</v>
      </c>
      <c r="AY12" s="40">
        <f>IF(OR(D11="",F11=""),"",F11)</f>
        <v>1</v>
      </c>
      <c r="AZ12" s="40">
        <f>AW12</f>
        <v>0</v>
      </c>
      <c r="BA12" s="40">
        <f>AV12</f>
        <v>1</v>
      </c>
      <c r="BB12" s="40">
        <f>AU12</f>
        <v>0</v>
      </c>
      <c r="BC12" s="40">
        <f>AY12</f>
        <v>1</v>
      </c>
      <c r="BD12" s="40">
        <f>AX12</f>
        <v>1</v>
      </c>
      <c r="BF12" s="40">
        <f>IF(OR(M11="",O11=""),"",IF(M11&gt;O11,1,0))</f>
        <v>0</v>
      </c>
      <c r="BG12" s="40">
        <f>IF(OR(M11="",O11=""),"",IF(M11=O11,1,0))</f>
        <v>1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4</v>
      </c>
      <c r="BK12" s="40">
        <f>BH12</f>
        <v>0</v>
      </c>
      <c r="BL12" s="40">
        <f>BG12</f>
        <v>1</v>
      </c>
      <c r="BM12" s="40">
        <f>BF12</f>
        <v>0</v>
      </c>
      <c r="BN12" s="40">
        <f>BJ12</f>
        <v>4</v>
      </c>
      <c r="BO12" s="40">
        <f>BI12</f>
        <v>4</v>
      </c>
      <c r="BQ12" s="40">
        <f>IF(OR(V11="",X11=""),"",IF(V11&gt;X11,1,0))</f>
        <v>0</v>
      </c>
      <c r="BR12" s="40">
        <f>IF(OR(V11="",X11=""),"",IF(V11=X11,1,0))</f>
        <v>1</v>
      </c>
      <c r="BS12" s="40">
        <f>IF(OR(V11="",X11=""),"",IF(V11&lt;X11,1,0))</f>
        <v>0</v>
      </c>
      <c r="BT12" s="40">
        <f>IF(OR(V11="",X11=""),"",V11)</f>
        <v>3</v>
      </c>
      <c r="BU12" s="40">
        <f>IF(OR(V11="",X11=""),"",X11)</f>
        <v>3</v>
      </c>
      <c r="BV12" s="40">
        <f>BS12</f>
        <v>0</v>
      </c>
      <c r="BW12" s="40">
        <f>BR12</f>
        <v>1</v>
      </c>
      <c r="BX12" s="40">
        <f>BQ12</f>
        <v>0</v>
      </c>
      <c r="BY12" s="40">
        <f>BU12</f>
        <v>3</v>
      </c>
      <c r="BZ12" s="40">
        <f>BT12</f>
        <v>3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6</v>
      </c>
      <c r="CF12" s="40">
        <f>IF(OR(AE11="",AG11=""),"",AG11)</f>
        <v>2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2</v>
      </c>
      <c r="CK12" s="40">
        <f>CE12</f>
        <v>6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4</v>
      </c>
      <c r="CQ12" s="40">
        <f>IF(OR(AN11="",AP11=""),"",AP11)</f>
        <v>1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1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0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2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4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2</v>
      </c>
      <c r="AQ14" s="8"/>
      <c r="AR14" s="8"/>
      <c r="AS14" s="37"/>
    </row>
    <row r="15" spans="1:100" ht="16.5" customHeight="1" x14ac:dyDescent="0.2">
      <c r="A15" s="35" t="str">
        <f>VLOOKUP(A13,$A$23:$H$42,2,0)</f>
        <v>MAURO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MARCO BUTANTÃ</v>
      </c>
      <c r="J15" s="35" t="str">
        <f>VLOOKUP(J13,$A$23:$H$42,2,0)</f>
        <v>MAURO</v>
      </c>
      <c r="K15" s="7"/>
      <c r="L15" s="7"/>
      <c r="M15" s="7"/>
      <c r="N15" s="7"/>
      <c r="O15" s="7"/>
      <c r="P15" s="7"/>
      <c r="Q15" s="7"/>
      <c r="R15" s="34" t="str">
        <f>I12</f>
        <v>MARCOS BORGES</v>
      </c>
      <c r="S15" s="35" t="str">
        <f>J15</f>
        <v>MAURO</v>
      </c>
      <c r="T15" s="7"/>
      <c r="U15" s="7"/>
      <c r="V15" s="7"/>
      <c r="W15" s="7"/>
      <c r="X15" s="7"/>
      <c r="Y15" s="7"/>
      <c r="Z15" s="7"/>
      <c r="AA15" s="34" t="str">
        <f>R12</f>
        <v>DE MARCHI</v>
      </c>
      <c r="AB15" s="35" t="s">
        <v>105</v>
      </c>
      <c r="AC15" s="7"/>
      <c r="AD15" s="7"/>
      <c r="AE15" s="7"/>
      <c r="AF15" s="7"/>
      <c r="AG15" s="7"/>
      <c r="AH15" s="7"/>
      <c r="AI15" s="7"/>
      <c r="AJ15" s="34" t="str">
        <f>AA12</f>
        <v>RUDOLF</v>
      </c>
      <c r="AK15" s="35" t="str">
        <f>AB15</f>
        <v>PITOSCIO</v>
      </c>
      <c r="AL15" s="7"/>
      <c r="AM15" s="7"/>
      <c r="AN15" s="7"/>
      <c r="AO15" s="7"/>
      <c r="AP15" s="7"/>
      <c r="AQ15" s="7"/>
      <c r="AR15" s="7"/>
      <c r="AS15" s="34" t="str">
        <f>AJ12</f>
        <v>DRAUSIO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0</v>
      </c>
      <c r="AY15" s="40">
        <f>IF(OR(D14="",F14=""),"",F14)</f>
        <v>3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3</v>
      </c>
      <c r="BD15" s="40">
        <f>AX15</f>
        <v>0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2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2</v>
      </c>
      <c r="BO15" s="40">
        <f>BI15</f>
        <v>3</v>
      </c>
      <c r="BQ15" s="40">
        <f>IF(OR(V14="",X14=""),"",IF(V14&gt;X14,1,0))</f>
        <v>0</v>
      </c>
      <c r="BR15" s="40">
        <f>IF(OR(V14="",X14=""),"",IF(V14=X14,1,0))</f>
        <v>1</v>
      </c>
      <c r="BS15" s="40">
        <f>IF(OR(V14="",X14=""),"",IF(V14&lt;X14,1,0))</f>
        <v>0</v>
      </c>
      <c r="BT15" s="40">
        <f>IF(OR(V14="",X14=""),"",V14)</f>
        <v>4</v>
      </c>
      <c r="BU15" s="40">
        <f>IF(OR(V14="",X14=""),"",X14)</f>
        <v>4</v>
      </c>
      <c r="BV15" s="40">
        <f>BS15</f>
        <v>0</v>
      </c>
      <c r="BW15" s="40">
        <f>BR15</f>
        <v>1</v>
      </c>
      <c r="BX15" s="40">
        <f>BQ15</f>
        <v>0</v>
      </c>
      <c r="BY15" s="40">
        <f>BU15</f>
        <v>4</v>
      </c>
      <c r="BZ15" s="40">
        <f>BT15</f>
        <v>4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4</v>
      </c>
      <c r="CF15" s="40">
        <f>IF(OR(AE14="",AG14=""),"",AG14)</f>
        <v>2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2</v>
      </c>
      <c r="CK15" s="40">
        <f>CE15</f>
        <v>4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4</v>
      </c>
      <c r="CQ15" s="40">
        <f>IF(OR(AN14="",AP14=""),"",AP14)</f>
        <v>2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2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2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1</v>
      </c>
      <c r="Y17" s="8"/>
      <c r="Z17" s="8"/>
      <c r="AA17" s="37"/>
      <c r="AB17" s="36"/>
      <c r="AC17" s="8"/>
      <c r="AD17" s="8"/>
      <c r="AE17" s="33">
        <v>4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3</v>
      </c>
      <c r="AO17" s="30" t="s">
        <v>0</v>
      </c>
      <c r="AP17" s="33">
        <v>2</v>
      </c>
      <c r="AQ17" s="8"/>
      <c r="AR17" s="8"/>
      <c r="AS17" s="37"/>
    </row>
    <row r="18" spans="1:100" ht="16.5" customHeight="1" x14ac:dyDescent="0.2">
      <c r="A18" s="35" t="str">
        <f>VLOOKUP(A16,$A$23:$H$42,2,0)</f>
        <v>MACCEU</v>
      </c>
      <c r="B18" s="7"/>
      <c r="C18" s="7"/>
      <c r="D18" s="7"/>
      <c r="E18" s="7"/>
      <c r="F18" s="7"/>
      <c r="G18" s="7"/>
      <c r="H18" s="7"/>
      <c r="I18" s="34" t="str">
        <f>VLOOKUP(C16,$M$23:$T$42,2,0)</f>
        <v>DRAUSIO</v>
      </c>
      <c r="J18" s="35" t="str">
        <f>VLOOKUP(J16,$A$23:$H$42,2,0)</f>
        <v>MACCEU</v>
      </c>
      <c r="K18" s="7"/>
      <c r="L18" s="7"/>
      <c r="M18" s="7"/>
      <c r="N18" s="7"/>
      <c r="O18" s="7"/>
      <c r="P18" s="7"/>
      <c r="Q18" s="7"/>
      <c r="R18" s="34" t="str">
        <f>I15</f>
        <v>MARCO BUTANTÃ</v>
      </c>
      <c r="S18" s="35" t="str">
        <f>J18</f>
        <v>MACCEU</v>
      </c>
      <c r="T18" s="7"/>
      <c r="U18" s="7"/>
      <c r="V18" s="7"/>
      <c r="W18" s="7"/>
      <c r="X18" s="7"/>
      <c r="Y18" s="7"/>
      <c r="Z18" s="7"/>
      <c r="AA18" s="34" t="str">
        <f>R15</f>
        <v>MARCOS BORGES</v>
      </c>
      <c r="AB18" s="35" t="str">
        <f>S18</f>
        <v>MACCEU</v>
      </c>
      <c r="AC18" s="7"/>
      <c r="AD18" s="7"/>
      <c r="AE18" s="7"/>
      <c r="AF18" s="7"/>
      <c r="AG18" s="7"/>
      <c r="AH18" s="7"/>
      <c r="AI18" s="7"/>
      <c r="AJ18" s="34" t="str">
        <f>AA15</f>
        <v>DE MARCHI</v>
      </c>
      <c r="AK18" s="35" t="str">
        <f>AB18</f>
        <v>MACCEU</v>
      </c>
      <c r="AL18" s="7"/>
      <c r="AM18" s="7"/>
      <c r="AN18" s="7"/>
      <c r="AO18" s="7"/>
      <c r="AP18" s="7"/>
      <c r="AQ18" s="7"/>
      <c r="AR18" s="7"/>
      <c r="AS18" s="34" t="str">
        <f>AJ15</f>
        <v>RUDOLF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2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2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4</v>
      </c>
      <c r="BJ18" s="40">
        <f>IF(OR(M17="",O17=""),"",O17)</f>
        <v>4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4</v>
      </c>
      <c r="BO18" s="40">
        <f>BI18</f>
        <v>4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3</v>
      </c>
      <c r="BU18" s="40">
        <f>IF(OR(V17="",X17=""),"",X17)</f>
        <v>1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1</v>
      </c>
      <c r="BZ18" s="40">
        <f>BT18</f>
        <v>3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4</v>
      </c>
      <c r="CF18" s="40">
        <f>IF(OR(AE17="",AG17=""),"",AG17)</f>
        <v>4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4</v>
      </c>
      <c r="CK18" s="40">
        <f>CE18</f>
        <v>4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3</v>
      </c>
      <c r="CQ18" s="40">
        <f>IF(OR(AN17="",AP17=""),"",AP17)</f>
        <v>2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2</v>
      </c>
      <c r="CV18" s="40">
        <f>CP18</f>
        <v>3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5</v>
      </c>
      <c r="P20" s="8"/>
      <c r="Q20" s="8"/>
      <c r="R20" s="37"/>
      <c r="S20" s="36"/>
      <c r="T20" s="8"/>
      <c r="U20" s="8"/>
      <c r="V20" s="33">
        <v>0</v>
      </c>
      <c r="W20" s="30" t="s">
        <v>0</v>
      </c>
      <c r="X20" s="33">
        <v>4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0</v>
      </c>
      <c r="AH20" s="8"/>
      <c r="AI20" s="8"/>
      <c r="AJ20" s="37"/>
      <c r="AK20" s="36"/>
      <c r="AL20" s="8"/>
      <c r="AM20" s="8"/>
      <c r="AN20" s="33">
        <v>3</v>
      </c>
      <c r="AO20" s="30" t="s">
        <v>0</v>
      </c>
      <c r="AP20" s="33">
        <v>5</v>
      </c>
      <c r="AQ20" s="8"/>
      <c r="AR20" s="8"/>
      <c r="AS20" s="37"/>
    </row>
    <row r="21" spans="1:100" ht="16.5" customHeight="1" x14ac:dyDescent="0.2">
      <c r="A21" s="35" t="str">
        <f>VLOOKUP(A19,$A$23:$H$42,2,0)</f>
        <v>KLEBAO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RUDOLF</v>
      </c>
      <c r="J21" s="35" t="str">
        <f>VLOOKUP(J19,$A$23:$H$42,2,0)</f>
        <v>KLEBAO</v>
      </c>
      <c r="K21" s="7"/>
      <c r="L21" s="7"/>
      <c r="M21" s="7"/>
      <c r="N21" s="7"/>
      <c r="O21" s="7"/>
      <c r="P21" s="7"/>
      <c r="Q21" s="7"/>
      <c r="R21" s="34" t="str">
        <f>I18</f>
        <v>DRAUSIO</v>
      </c>
      <c r="S21" s="35" t="str">
        <f>J21</f>
        <v>KLEBAO</v>
      </c>
      <c r="T21" s="7"/>
      <c r="U21" s="7"/>
      <c r="V21" s="7"/>
      <c r="W21" s="7"/>
      <c r="X21" s="7"/>
      <c r="Y21" s="7"/>
      <c r="Z21" s="7"/>
      <c r="AA21" s="34" t="str">
        <f>R18</f>
        <v>MARCO BUTANTÃ</v>
      </c>
      <c r="AB21" s="35" t="s">
        <v>106</v>
      </c>
      <c r="AC21" s="7"/>
      <c r="AD21" s="7"/>
      <c r="AE21" s="7"/>
      <c r="AF21" s="7"/>
      <c r="AG21" s="7"/>
      <c r="AH21" s="7"/>
      <c r="AI21" s="7"/>
      <c r="AJ21" s="34" t="s">
        <v>110</v>
      </c>
      <c r="AK21" s="35" t="str">
        <f>AB21</f>
        <v>ROBSON CANDIANI</v>
      </c>
      <c r="AL21" s="7"/>
      <c r="AM21" s="7"/>
      <c r="AN21" s="7"/>
      <c r="AO21" s="7"/>
      <c r="AP21" s="7"/>
      <c r="AQ21" s="7"/>
      <c r="AR21" s="7"/>
      <c r="AS21" s="34" t="str">
        <f>AJ18</f>
        <v>DE MARCHI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3</v>
      </c>
      <c r="AY21" s="40">
        <f>IF(OR(D20="",F20=""),"",F20)</f>
        <v>2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2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4</v>
      </c>
      <c r="BJ21" s="40">
        <f>IF(OR(M20="",O20=""),"",O20)</f>
        <v>5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5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0</v>
      </c>
      <c r="BU21" s="40">
        <f>IF(OR(V20="",X20=""),"",X20)</f>
        <v>4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4</v>
      </c>
      <c r="BZ21" s="40">
        <f>BT21</f>
        <v>0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0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0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3</v>
      </c>
      <c r="CQ21" s="40">
        <f>IF(OR(AN20="",AP20=""),"",AP20)</f>
        <v>5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5</v>
      </c>
      <c r="CV21" s="40">
        <f>CP21</f>
        <v>3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93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801</v>
      </c>
      <c r="L23" s="120"/>
      <c r="M23" s="22">
        <v>1</v>
      </c>
      <c r="N23" s="127" t="s">
        <v>98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1844</v>
      </c>
      <c r="X23" s="120"/>
      <c r="AE23" s="31" t="s">
        <v>19</v>
      </c>
      <c r="AF23" s="23"/>
      <c r="AG23" s="136">
        <v>45745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94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251</v>
      </c>
      <c r="L24" s="120"/>
      <c r="M24" s="22">
        <v>2</v>
      </c>
      <c r="N24" s="127" t="s">
        <v>99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2263</v>
      </c>
      <c r="X24" s="120"/>
    </row>
    <row r="25" spans="1:100" s="25" customFormat="1" ht="21" customHeight="1" x14ac:dyDescent="0.25">
      <c r="A25" s="22">
        <v>3</v>
      </c>
      <c r="B25" s="127" t="s">
        <v>95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1324</v>
      </c>
      <c r="L25" s="120"/>
      <c r="M25" s="22">
        <v>3</v>
      </c>
      <c r="N25" s="127" t="s">
        <v>100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2403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96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2299</v>
      </c>
      <c r="L26" s="120"/>
      <c r="M26" s="22">
        <v>4</v>
      </c>
      <c r="N26" s="127" t="s">
        <v>101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2544</v>
      </c>
      <c r="X26" s="120"/>
      <c r="AA26" s="130" t="s">
        <v>103</v>
      </c>
      <c r="AB26" s="131"/>
      <c r="AC26" s="131"/>
      <c r="AD26" s="131"/>
      <c r="AE26" s="131"/>
      <c r="AF26" s="131"/>
      <c r="AG26" s="132"/>
      <c r="AH26" s="123">
        <f>AQ4</f>
        <v>30</v>
      </c>
      <c r="AI26" s="137"/>
      <c r="AJ26" s="121" t="s">
        <v>3</v>
      </c>
      <c r="AK26" s="122">
        <f>AS4</f>
        <v>20</v>
      </c>
      <c r="AL26" s="123"/>
      <c r="AM26" s="130" t="s">
        <v>104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97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2617</v>
      </c>
      <c r="L27" s="120"/>
      <c r="M27" s="22">
        <v>5</v>
      </c>
      <c r="N27" s="127" t="s">
        <v>102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2639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105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203</v>
      </c>
      <c r="L28" s="120"/>
      <c r="M28" s="22" t="s">
        <v>9</v>
      </c>
      <c r="N28" s="127" t="s">
        <v>111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2506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106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1426</v>
      </c>
      <c r="L29" s="120"/>
      <c r="M29" s="22" t="s">
        <v>10</v>
      </c>
      <c r="N29" s="127"/>
      <c r="O29" s="128"/>
      <c r="P29" s="128"/>
      <c r="Q29" s="128"/>
      <c r="R29" s="128"/>
      <c r="S29" s="128"/>
      <c r="T29" s="128"/>
      <c r="U29" s="26" t="s">
        <v>22</v>
      </c>
      <c r="V29" s="24"/>
      <c r="W29" s="119"/>
      <c r="X29" s="120"/>
      <c r="Y29" s="29"/>
      <c r="Z29" s="29"/>
      <c r="AA29" s="101"/>
      <c r="AB29" s="101"/>
      <c r="AC29" s="101"/>
      <c r="AD29" s="101" t="s">
        <v>108</v>
      </c>
      <c r="AE29" s="101"/>
      <c r="AF29" s="101"/>
      <c r="AG29" s="101"/>
      <c r="AM29" s="101"/>
      <c r="AN29" s="101" t="s">
        <v>113</v>
      </c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107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162</v>
      </c>
      <c r="L30" s="120"/>
      <c r="M30" s="22" t="s">
        <v>11</v>
      </c>
      <c r="N30" s="127"/>
      <c r="O30" s="128"/>
      <c r="P30" s="128"/>
      <c r="Q30" s="128"/>
      <c r="R30" s="128"/>
      <c r="S30" s="128"/>
      <c r="T30" s="128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 t="s">
        <v>108</v>
      </c>
      <c r="C31" s="128"/>
      <c r="D31" s="128"/>
      <c r="E31" s="128"/>
      <c r="F31" s="128"/>
      <c r="G31" s="128"/>
      <c r="H31" s="129"/>
      <c r="I31" s="26" t="s">
        <v>8</v>
      </c>
      <c r="J31" s="24"/>
      <c r="K31" s="119">
        <v>268</v>
      </c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 t="s">
        <v>114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 t="s">
        <v>109</v>
      </c>
      <c r="C32" s="128"/>
      <c r="D32" s="128"/>
      <c r="E32" s="128"/>
      <c r="F32" s="128"/>
      <c r="G32" s="128"/>
      <c r="H32" s="129"/>
      <c r="I32" s="26" t="s">
        <v>8</v>
      </c>
      <c r="J32" s="24"/>
      <c r="K32" s="119">
        <v>691</v>
      </c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 t="s">
        <v>112</v>
      </c>
      <c r="C33" s="128"/>
      <c r="D33" s="128"/>
      <c r="E33" s="128"/>
      <c r="F33" s="128"/>
      <c r="G33" s="128"/>
      <c r="H33" s="129"/>
      <c r="I33" s="26" t="s">
        <v>8</v>
      </c>
      <c r="J33" s="24"/>
      <c r="K33" s="119">
        <v>1734</v>
      </c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7 de Setembro</v>
      </c>
      <c r="E3" s="64"/>
      <c r="F3" s="64"/>
      <c r="G3" s="65">
        <f>Súmula!AH26</f>
        <v>30</v>
      </c>
      <c r="H3" s="62" t="s">
        <v>3</v>
      </c>
      <c r="I3" s="66">
        <f>Súmula!AK26</f>
        <v>20</v>
      </c>
      <c r="J3" s="67"/>
      <c r="K3" s="67"/>
      <c r="L3" s="68" t="str">
        <f>Súmula!AM26</f>
        <v>Dalmacia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45745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801</v>
      </c>
      <c r="C8" s="59" t="str">
        <f>IF(Súmula!B23="","",Súmula!B23)</f>
        <v>PAULÃO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19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16</v>
      </c>
      <c r="K8" s="49">
        <f>IF(C8="","",I8-J8)</f>
        <v>3</v>
      </c>
      <c r="L8" s="49"/>
      <c r="N8" s="49" t="str">
        <f>IF(N9="",IF(C8="","",PROPER(C8)&amp;" "&amp;E8&amp;"/"&amp;D8*2),IF(C8="","",PROPER(C8)&amp;" "&amp;E8&amp;"/"&amp;D8*2&amp;","))</f>
        <v>Paulão 6/10,</v>
      </c>
    </row>
    <row r="9" spans="1:14" ht="18.95" customHeight="1" x14ac:dyDescent="0.2">
      <c r="A9" s="49">
        <f>Súmula!A24</f>
        <v>2</v>
      </c>
      <c r="B9" s="60">
        <f>IF(C9="","",Súmula!K24)</f>
        <v>251</v>
      </c>
      <c r="C9" s="59" t="str">
        <f>IF(Súmula!B24="","",Súmula!B24)</f>
        <v>MAGALHAES</v>
      </c>
      <c r="D9" s="49">
        <f t="shared" ref="D9:D16" si="0">IF(C9="","",SUM(F9:H9))</f>
        <v>5</v>
      </c>
      <c r="E9" s="69">
        <f t="shared" ref="E9:E27" si="1">IF(C9="","",(F9*2)+G9)</f>
        <v>7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3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49">
        <f t="shared" ref="K9:K16" si="2">IF(C9="","",I9-J9)</f>
        <v>7</v>
      </c>
      <c r="L9" s="49"/>
      <c r="N9" s="49" t="str">
        <f t="shared" ref="N9:N27" si="3">IF(N10="",IF(C9="","",PROPER(C9)&amp;" "&amp;E9&amp;"/"&amp;D9*2),IF(C9="","",PROPER(C9)&amp;" "&amp;E9&amp;"/"&amp;D9*2&amp;","))</f>
        <v>Magalhaes 7/10,</v>
      </c>
    </row>
    <row r="10" spans="1:14" ht="18.95" customHeight="1" x14ac:dyDescent="0.2">
      <c r="A10" s="49">
        <f>Súmula!A25</f>
        <v>3</v>
      </c>
      <c r="B10" s="60">
        <f>IF(C10="","",Súmula!K25)</f>
        <v>1324</v>
      </c>
      <c r="C10" s="59" t="str">
        <f>IF(Súmula!B25="","",Súmula!B25)</f>
        <v>MAURO</v>
      </c>
      <c r="D10" s="49">
        <f t="shared" si="0"/>
        <v>3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7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49">
        <f t="shared" si="2"/>
        <v>-2</v>
      </c>
      <c r="L10" s="49"/>
      <c r="N10" s="49" t="str">
        <f t="shared" si="3"/>
        <v>Mauro 3/6,</v>
      </c>
    </row>
    <row r="11" spans="1:14" ht="18.95" customHeight="1" x14ac:dyDescent="0.2">
      <c r="A11" s="49">
        <f>Súmula!A26</f>
        <v>4</v>
      </c>
      <c r="B11" s="60">
        <f>IF(C11="","",Súmula!K26)</f>
        <v>2299</v>
      </c>
      <c r="C11" s="59" t="str">
        <f>IF(Súmula!B26="","",Súmula!B26)</f>
        <v>MACCEU</v>
      </c>
      <c r="D11" s="49">
        <f t="shared" si="0"/>
        <v>5</v>
      </c>
      <c r="E11" s="69">
        <f t="shared" si="1"/>
        <v>6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16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1</v>
      </c>
      <c r="L11" s="49"/>
      <c r="N11" s="49" t="str">
        <f t="shared" si="3"/>
        <v>Macceu 6/10,</v>
      </c>
    </row>
    <row r="12" spans="1:14" ht="18.95" customHeight="1" x14ac:dyDescent="0.2">
      <c r="A12" s="49">
        <f>Súmula!A27</f>
        <v>5</v>
      </c>
      <c r="B12" s="60">
        <f>IF(C12="","",Súmula!K27)</f>
        <v>2617</v>
      </c>
      <c r="C12" s="59" t="str">
        <f>IF(Súmula!B27="","",Súmula!B27)</f>
        <v>KLEBAO</v>
      </c>
      <c r="D12" s="49">
        <f t="shared" si="0"/>
        <v>3</v>
      </c>
      <c r="E12" s="69">
        <f t="shared" si="1"/>
        <v>2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7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49">
        <f t="shared" si="2"/>
        <v>-4</v>
      </c>
      <c r="L12" s="49"/>
      <c r="N12" s="49" t="str">
        <f t="shared" si="3"/>
        <v>Klebao 2/6,</v>
      </c>
    </row>
    <row r="13" spans="1:14" ht="18.95" customHeight="1" x14ac:dyDescent="0.2">
      <c r="A13" s="49" t="str">
        <f>Súmula!A28</f>
        <v>R1</v>
      </c>
      <c r="B13" s="60">
        <f>IF(C13="","",Súmula!K28)</f>
        <v>203</v>
      </c>
      <c r="C13" s="59" t="str">
        <f>IF(Súmula!B28="","",Súmula!B28)</f>
        <v>PITOSCIO</v>
      </c>
      <c r="D13" s="49">
        <f t="shared" si="0"/>
        <v>2</v>
      </c>
      <c r="E13" s="69">
        <f t="shared" si="1"/>
        <v>4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8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49">
        <f t="shared" si="2"/>
        <v>4</v>
      </c>
      <c r="L13" s="49"/>
      <c r="N13" s="49" t="str">
        <f t="shared" si="3"/>
        <v>Pitoscio 4/4,</v>
      </c>
    </row>
    <row r="14" spans="1:14" ht="18.95" customHeight="1" x14ac:dyDescent="0.2">
      <c r="A14" s="49" t="str">
        <f>Súmula!A29</f>
        <v>R2</v>
      </c>
      <c r="B14" s="60">
        <f>IF(C14="","",Súmula!K29)</f>
        <v>1426</v>
      </c>
      <c r="C14" s="59" t="str">
        <f>IF(Súmula!B29="","",Súmula!B29)</f>
        <v>ROBSON CANDIANI</v>
      </c>
      <c r="D14" s="49">
        <f t="shared" si="0"/>
        <v>2</v>
      </c>
      <c r="E14" s="69">
        <f t="shared" si="1"/>
        <v>2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49">
        <f t="shared" si="2"/>
        <v>1</v>
      </c>
      <c r="L14" s="49"/>
      <c r="N14" s="49" t="str">
        <f t="shared" si="3"/>
        <v>Robson Candiani 2/4,</v>
      </c>
    </row>
    <row r="15" spans="1:14" ht="18.95" customHeight="1" x14ac:dyDescent="0.2">
      <c r="A15" s="49" t="str">
        <f>Súmula!A30</f>
        <v>R3</v>
      </c>
      <c r="B15" s="60">
        <f>IF(C15="","",Súmula!K30)</f>
        <v>162</v>
      </c>
      <c r="C15" s="59" t="str">
        <f>IF(Súmula!B30="","",Súmula!B30)</f>
        <v>FELICIANO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Feliciano 0/0,</v>
      </c>
    </row>
    <row r="16" spans="1:14" ht="18.95" customHeight="1" x14ac:dyDescent="0.2">
      <c r="A16" s="49" t="str">
        <f>Súmula!A31</f>
        <v>R4</v>
      </c>
      <c r="B16" s="60">
        <f>IF(C16="","",Súmula!K31)</f>
        <v>268</v>
      </c>
      <c r="C16" s="59" t="str">
        <f>IF(Súmula!B31="","",Súmula!B31)</f>
        <v>ELIAS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Elias 0/0,</v>
      </c>
    </row>
    <row r="17" spans="1:14" ht="18.95" customHeight="1" x14ac:dyDescent="0.2">
      <c r="A17" s="49" t="str">
        <f>Súmula!A32</f>
        <v>R5</v>
      </c>
      <c r="B17" s="60">
        <f>IF(C17="","",Súmula!K32)</f>
        <v>691</v>
      </c>
      <c r="C17" s="59" t="str">
        <f>IF(Súmula!B32="","",Súmula!B32)</f>
        <v>ARROJO</v>
      </c>
      <c r="D17" s="49">
        <f t="shared" ref="D17:D25" si="4">IF(C17="","",SUM(F17:H17))</f>
        <v>0</v>
      </c>
      <c r="E17" s="69">
        <f t="shared" si="1"/>
        <v>0</v>
      </c>
      <c r="F17" s="49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49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49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49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49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49">
        <f t="shared" ref="K17:K25" si="5">IF(C17="","",I17-J17)</f>
        <v>0</v>
      </c>
      <c r="L17" s="49"/>
      <c r="N17" s="49" t="str">
        <f t="shared" si="3"/>
        <v>Arrojo 0/0,</v>
      </c>
    </row>
    <row r="18" spans="1:14" ht="18.95" customHeight="1" outlineLevel="1" x14ac:dyDescent="0.2">
      <c r="A18" s="49" t="str">
        <f>Súmula!A33</f>
        <v>R6</v>
      </c>
      <c r="B18" s="60">
        <f>IF(C18="","",Súmula!K33)</f>
        <v>1734</v>
      </c>
      <c r="C18" s="59" t="str">
        <f>IF(Súmula!B33="","",Súmula!B33)</f>
        <v>HÉLIO</v>
      </c>
      <c r="D18" s="49">
        <f t="shared" si="4"/>
        <v>0</v>
      </c>
      <c r="E18" s="69">
        <f t="shared" si="1"/>
        <v>0</v>
      </c>
      <c r="F18" s="49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>0</v>
      </c>
      <c r="G18" s="49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>0</v>
      </c>
      <c r="H18" s="49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>0</v>
      </c>
      <c r="I18" s="49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>0</v>
      </c>
      <c r="J18" s="49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>0</v>
      </c>
      <c r="K18" s="49">
        <f t="shared" si="5"/>
        <v>0</v>
      </c>
      <c r="L18" s="49"/>
      <c r="N18" s="49" t="str">
        <f t="shared" si="3"/>
        <v>Hélio 0/0</v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30</v>
      </c>
      <c r="F28" s="76">
        <f t="shared" si="6"/>
        <v>12</v>
      </c>
      <c r="G28" s="76">
        <f t="shared" si="6"/>
        <v>6</v>
      </c>
      <c r="H28" s="76">
        <f t="shared" si="6"/>
        <v>7</v>
      </c>
      <c r="I28" s="76">
        <f t="shared" si="6"/>
        <v>81</v>
      </c>
      <c r="J28" s="76">
        <f t="shared" si="6"/>
        <v>71</v>
      </c>
      <c r="K28" s="76">
        <f t="shared" si="6"/>
        <v>10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1844</v>
      </c>
      <c r="C31" s="59" t="str">
        <f>IF(Súmula!N23="","",Súmula!N23)</f>
        <v>RUDOLF</v>
      </c>
      <c r="D31" s="49">
        <f>IF(C31="","",SUM(F31:H31))</f>
        <v>5</v>
      </c>
      <c r="E31" s="69">
        <f t="shared" ref="E31:E50" si="7">IF(C31="","",(F31*2)+G31)</f>
        <v>1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12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49">
        <f>IF(C31="","",I31-J31)</f>
        <v>-6</v>
      </c>
      <c r="L31" s="49"/>
      <c r="N31" s="49" t="str">
        <f t="shared" ref="N31:N50" si="8">IF(N32="",IF(C31="","",PROPER(C31)&amp;" "&amp;E31&amp;"/"&amp;D31*2),IF(C31="","",PROPER(C31)&amp;" "&amp;E31&amp;"/"&amp;D31*2&amp;","))</f>
        <v>Rudolf 1/10,</v>
      </c>
    </row>
    <row r="32" spans="1:14" ht="18.95" customHeight="1" x14ac:dyDescent="0.2">
      <c r="A32" s="49">
        <f>Súmula!M24</f>
        <v>2</v>
      </c>
      <c r="B32" s="60">
        <f>IF(C32="","",Súmula!W24)</f>
        <v>2263</v>
      </c>
      <c r="C32" s="59" t="str">
        <f>IF(Súmula!N24="","",Súmula!N24)</f>
        <v>DRAUSIO</v>
      </c>
      <c r="D32" s="49">
        <f t="shared" ref="D32:D38" si="9">IF(C32="","",SUM(F32:H32))</f>
        <v>5</v>
      </c>
      <c r="E32" s="69">
        <f t="shared" si="7"/>
        <v>4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22</v>
      </c>
      <c r="K32" s="49">
        <f t="shared" ref="K32:K38" si="10">IF(C32="","",I32-J32)</f>
        <v>-4</v>
      </c>
      <c r="L32" s="49"/>
      <c r="N32" s="49" t="str">
        <f t="shared" si="8"/>
        <v>Drausio 4/10,</v>
      </c>
    </row>
    <row r="33" spans="1:14" ht="18.95" customHeight="1" x14ac:dyDescent="0.2">
      <c r="A33" s="49">
        <f>Súmula!M25</f>
        <v>3</v>
      </c>
      <c r="B33" s="60">
        <f>IF(C33="","",Súmula!W25)</f>
        <v>2403</v>
      </c>
      <c r="C33" s="59" t="str">
        <f>IF(Súmula!N25="","",Súmula!N25)</f>
        <v>MARCO BUTANTÃ</v>
      </c>
      <c r="D33" s="49">
        <f t="shared" si="9"/>
        <v>5</v>
      </c>
      <c r="E33" s="69">
        <f t="shared" si="7"/>
        <v>7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10</v>
      </c>
      <c r="K33" s="49">
        <f t="shared" si="10"/>
        <v>6</v>
      </c>
      <c r="L33" s="49"/>
      <c r="N33" s="49" t="str">
        <f t="shared" si="8"/>
        <v>Marco Butantã 7/10,</v>
      </c>
    </row>
    <row r="34" spans="1:14" ht="18.95" customHeight="1" x14ac:dyDescent="0.2">
      <c r="A34" s="49">
        <f>Súmula!M26</f>
        <v>4</v>
      </c>
      <c r="B34" s="60">
        <f>IF(C34="","",Súmula!W26)</f>
        <v>2544</v>
      </c>
      <c r="C34" s="59" t="str">
        <f>IF(Súmula!N26="","",Súmula!N26)</f>
        <v>MARCOS BORGES</v>
      </c>
      <c r="D34" s="49">
        <f t="shared" si="9"/>
        <v>3</v>
      </c>
      <c r="E34" s="69">
        <f t="shared" si="7"/>
        <v>1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4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7</v>
      </c>
      <c r="K34" s="49">
        <f t="shared" si="10"/>
        <v>-3</v>
      </c>
      <c r="L34" s="49"/>
      <c r="N34" s="49" t="str">
        <f t="shared" si="8"/>
        <v>Marcos Borges 1/6,</v>
      </c>
    </row>
    <row r="35" spans="1:14" ht="18.95" customHeight="1" x14ac:dyDescent="0.2">
      <c r="A35" s="49">
        <f>Súmula!M27</f>
        <v>5</v>
      </c>
      <c r="B35" s="60">
        <f>IF(C35="","",Súmula!W27)</f>
        <v>2639</v>
      </c>
      <c r="C35" s="59" t="str">
        <f>IF(Súmula!N27="","",Súmula!N27)</f>
        <v>DE MARCHI</v>
      </c>
      <c r="D35" s="49">
        <f t="shared" si="9"/>
        <v>5</v>
      </c>
      <c r="E35" s="69">
        <f t="shared" si="7"/>
        <v>7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3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49">
        <f t="shared" si="10"/>
        <v>3</v>
      </c>
      <c r="L35" s="49"/>
      <c r="N35" s="49" t="str">
        <f t="shared" si="8"/>
        <v>De Marchi 7/10,</v>
      </c>
    </row>
    <row r="36" spans="1:14" ht="18.95" customHeight="1" x14ac:dyDescent="0.2">
      <c r="A36" s="49" t="str">
        <f>Súmula!M28</f>
        <v>R1</v>
      </c>
      <c r="B36" s="60">
        <f>IF(C36="","",Súmula!W28)</f>
        <v>2506</v>
      </c>
      <c r="C36" s="59" t="str">
        <f>IF(Súmula!N28="","",Súmula!N28)</f>
        <v>JOÃO LONGO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João Longo 0/0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23</v>
      </c>
      <c r="E51" s="77">
        <f t="shared" si="13"/>
        <v>20</v>
      </c>
      <c r="F51" s="76">
        <f t="shared" si="13"/>
        <v>7</v>
      </c>
      <c r="G51" s="76">
        <f t="shared" si="13"/>
        <v>6</v>
      </c>
      <c r="H51" s="76">
        <f t="shared" si="13"/>
        <v>10</v>
      </c>
      <c r="I51" s="76">
        <f t="shared" si="13"/>
        <v>70</v>
      </c>
      <c r="J51" s="76">
        <f t="shared" si="13"/>
        <v>74</v>
      </c>
      <c r="K51" s="76">
        <f t="shared" si="13"/>
        <v>-4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SETEMBRO:30 - Paulão 6/10,  Magalhaes 7/10,  Mauro 3/6,  Macceu 6/10,  Klebao 2/6,  Pitoscio 4/4,  Robson Candiani 2/4,  Feliciano 0/0,  Elias 0/0,  Arrojo 0/0,  Hélio 0/0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DALMACIA:20 - Rudolf 1/10,  Drausio 4/10,  Marco Butantã 7/10,  Marcos Borges 1/6,  De Marchi 7/10,  João Longo 0/0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Elias Gaba</cp:lastModifiedBy>
  <cp:lastPrinted>2012-12-31T14:26:20Z</cp:lastPrinted>
  <dcterms:created xsi:type="dcterms:W3CDTF">2011-02-06T02:23:49Z</dcterms:created>
  <dcterms:modified xsi:type="dcterms:W3CDTF">2025-03-29T19:54:21Z</dcterms:modified>
</cp:coreProperties>
</file>