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1 Rodada\"/>
    </mc:Choice>
  </mc:AlternateContent>
  <bookViews>
    <workbookView xWindow="0" yWindow="0" windowWidth="27840" windowHeight="1137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62913"/>
</workbook>
</file>

<file path=xl/calcChain.xml><?xml version="1.0" encoding="utf-8"?>
<calcChain xmlns="http://schemas.openxmlformats.org/spreadsheetml/2006/main">
  <c r="AS9" i="2" l="1"/>
  <c r="A39" i="6" l="1"/>
  <c r="C39" i="6"/>
  <c r="A40" i="6"/>
  <c r="C40" i="6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/>
  <c r="A27" i="6"/>
  <c r="C27" i="6"/>
  <c r="E27" i="6" s="1"/>
  <c r="A17" i="6"/>
  <c r="C17" i="6"/>
  <c r="A18" i="6"/>
  <c r="C18" i="6"/>
  <c r="E18" i="6"/>
  <c r="A19" i="6"/>
  <c r="C19" i="6"/>
  <c r="E19" i="6" s="1"/>
  <c r="A20" i="6"/>
  <c r="C20" i="6"/>
  <c r="E20" i="6" s="1"/>
  <c r="I20" i="6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AB9" i="2" s="1"/>
  <c r="L5" i="6"/>
  <c r="C38" i="6"/>
  <c r="C37" i="6"/>
  <c r="C36" i="6"/>
  <c r="C34" i="6"/>
  <c r="B34" i="6" s="1"/>
  <c r="C33" i="6"/>
  <c r="B33" i="6" s="1"/>
  <c r="C32" i="6"/>
  <c r="C31" i="6"/>
  <c r="C16" i="6"/>
  <c r="C15" i="6"/>
  <c r="C14" i="6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S18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B13" i="6"/>
  <c r="I46" i="6"/>
  <c r="H42" i="6"/>
  <c r="I49" i="6"/>
  <c r="I5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F50" i="6"/>
  <c r="F45" i="6"/>
  <c r="H45" i="6"/>
  <c r="J43" i="6"/>
  <c r="G43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AV6" i="2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B8" i="6"/>
  <c r="B44" i="6"/>
  <c r="B48" i="6"/>
  <c r="B32" i="6"/>
  <c r="B26" i="6"/>
  <c r="CO6" i="2" l="1"/>
  <c r="CQ6" i="2"/>
  <c r="CD6" i="2"/>
  <c r="CB6" i="2"/>
  <c r="CF6" i="2"/>
  <c r="BS6" i="2"/>
  <c r="BR6" i="2"/>
  <c r="BQ6" i="2"/>
  <c r="S5" i="2" s="1"/>
  <c r="CE6" i="2"/>
  <c r="BG6" i="2"/>
  <c r="AU6" i="2"/>
  <c r="AX6" i="2"/>
  <c r="B40" i="6"/>
  <c r="BU6" i="2"/>
  <c r="A15" i="2"/>
  <c r="AW6" i="2"/>
  <c r="C5" i="2" s="1"/>
  <c r="I4" i="2" s="1"/>
  <c r="AY6" i="2"/>
  <c r="BT6" i="2"/>
  <c r="CC6" i="2"/>
  <c r="AD5" i="2" s="1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A5" i="2"/>
  <c r="G4" i="2" s="1"/>
  <c r="BJ6" i="2"/>
  <c r="CP6" i="2"/>
  <c r="E25" i="6"/>
  <c r="B19" i="6"/>
  <c r="H27" i="6"/>
  <c r="J47" i="6"/>
  <c r="K43" i="6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B17" i="6"/>
  <c r="F44" i="6"/>
  <c r="BZ9" i="2"/>
  <c r="J41" i="6"/>
  <c r="BF6" i="2"/>
  <c r="J5" i="2" s="1"/>
  <c r="BI6" i="2"/>
  <c r="CN6" i="2"/>
  <c r="J42" i="6"/>
  <c r="G44" i="6"/>
  <c r="K50" i="6"/>
  <c r="B39" i="6"/>
  <c r="B38" i="6"/>
  <c r="I41" i="6"/>
  <c r="B41" i="6"/>
  <c r="E41" i="6"/>
  <c r="A12" i="2"/>
  <c r="B43" i="6"/>
  <c r="BD9" i="2"/>
  <c r="BL9" i="2"/>
  <c r="CV21" i="2"/>
  <c r="BC9" i="2"/>
  <c r="BN15" i="2"/>
  <c r="D41" i="6"/>
  <c r="F41" i="6"/>
  <c r="BB9" i="2"/>
  <c r="L19" i="2"/>
  <c r="U7" i="2" s="1"/>
  <c r="AD10" i="2" s="1"/>
  <c r="AM13" i="2" s="1"/>
  <c r="C13" i="2"/>
  <c r="B14" i="6"/>
  <c r="AK5" i="2" l="1"/>
  <c r="U5" i="2"/>
  <c r="AB5" i="2"/>
  <c r="P4" i="2"/>
  <c r="Y4" i="2" s="1"/>
  <c r="R4" i="2"/>
  <c r="AA4" i="2"/>
  <c r="AJ4" i="2" s="1"/>
  <c r="AM5" i="2"/>
  <c r="J18" i="2"/>
  <c r="S18" i="2" s="1"/>
  <c r="AK18" i="2" s="1"/>
  <c r="S16" i="2"/>
  <c r="AB16" i="2" s="1"/>
  <c r="AK16" i="2" s="1"/>
  <c r="J15" i="2"/>
  <c r="AB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H4" i="2" l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S19" i="2"/>
  <c r="AB19" i="2" s="1"/>
  <c r="AK19" i="2" s="1"/>
  <c r="J21" i="2"/>
  <c r="AS4" i="2"/>
  <c r="AK26" i="2" s="1"/>
  <c r="I3" i="6" s="1"/>
  <c r="L10" i="2" l="1"/>
  <c r="U13" i="2" s="1"/>
  <c r="AD16" i="2" s="1"/>
  <c r="AM19" i="2" s="1"/>
  <c r="I9" i="2"/>
  <c r="R12" i="2" l="1"/>
  <c r="AA15" i="2" s="1"/>
  <c r="AJ18" i="2" s="1"/>
  <c r="AS21" i="2" s="1"/>
  <c r="AB21" i="2"/>
  <c r="I40" i="6" l="1"/>
  <c r="K40" i="6" s="1"/>
  <c r="J40" i="6"/>
  <c r="J38" i="6"/>
  <c r="H40" i="6"/>
  <c r="F40" i="6"/>
  <c r="G40" i="6"/>
  <c r="J39" i="6"/>
  <c r="H38" i="6"/>
  <c r="I39" i="6"/>
  <c r="F39" i="6"/>
  <c r="J31" i="6"/>
  <c r="G37" i="6"/>
  <c r="H39" i="6"/>
  <c r="F35" i="6"/>
  <c r="G36" i="6"/>
  <c r="G39" i="6"/>
  <c r="H37" i="6"/>
  <c r="I38" i="6"/>
  <c r="G38" i="6"/>
  <c r="F38" i="6"/>
  <c r="F37" i="6"/>
  <c r="I37" i="6"/>
  <c r="H34" i="6"/>
  <c r="J37" i="6"/>
  <c r="J33" i="6"/>
  <c r="I35" i="6"/>
  <c r="I36" i="6"/>
  <c r="J36" i="6"/>
  <c r="H33" i="6"/>
  <c r="F36" i="6"/>
  <c r="H36" i="6"/>
  <c r="F34" i="6"/>
  <c r="H35" i="6"/>
  <c r="J35" i="6"/>
  <c r="G35" i="6"/>
  <c r="F33" i="6"/>
  <c r="I34" i="6"/>
  <c r="G34" i="6"/>
  <c r="J34" i="6"/>
  <c r="I33" i="6"/>
  <c r="G33" i="6"/>
  <c r="H32" i="6"/>
  <c r="H31" i="6"/>
  <c r="G32" i="6"/>
  <c r="I32" i="6"/>
  <c r="F31" i="6"/>
  <c r="J32" i="6"/>
  <c r="G31" i="6"/>
  <c r="I31" i="6"/>
  <c r="F32" i="6"/>
  <c r="AK21" i="2"/>
  <c r="F8" i="6" s="1"/>
  <c r="D38" i="6" l="1"/>
  <c r="K35" i="6"/>
  <c r="F9" i="6"/>
  <c r="G16" i="6"/>
  <c r="F10" i="6"/>
  <c r="J16" i="6"/>
  <c r="K31" i="6"/>
  <c r="K38" i="6"/>
  <c r="K39" i="6"/>
  <c r="D40" i="6"/>
  <c r="E40" i="6"/>
  <c r="N40" i="6" s="1"/>
  <c r="E39" i="6"/>
  <c r="D39" i="6"/>
  <c r="K33" i="6"/>
  <c r="E34" i="6"/>
  <c r="E35" i="6"/>
  <c r="E38" i="6"/>
  <c r="K37" i="6"/>
  <c r="D37" i="6"/>
  <c r="E37" i="6"/>
  <c r="J51" i="6"/>
  <c r="K36" i="6"/>
  <c r="D36" i="6"/>
  <c r="E36" i="6"/>
  <c r="F51" i="6"/>
  <c r="D34" i="6"/>
  <c r="D33" i="6"/>
  <c r="D35" i="6"/>
  <c r="K34" i="6"/>
  <c r="I51" i="6"/>
  <c r="H51" i="6"/>
  <c r="E33" i="6"/>
  <c r="G51" i="6"/>
  <c r="D32" i="6"/>
  <c r="E32" i="6"/>
  <c r="D31" i="6"/>
  <c r="E31" i="6"/>
  <c r="K32" i="6"/>
  <c r="I13" i="6"/>
  <c r="H16" i="6"/>
  <c r="I16" i="6"/>
  <c r="F16" i="6"/>
  <c r="H8" i="6"/>
  <c r="F13" i="6"/>
  <c r="H13" i="6"/>
  <c r="J13" i="6"/>
  <c r="G13" i="6"/>
  <c r="I9" i="6"/>
  <c r="I8" i="6"/>
  <c r="G8" i="6"/>
  <c r="G9" i="6"/>
  <c r="J8" i="6"/>
  <c r="H9" i="6"/>
  <c r="J9" i="6"/>
  <c r="F17" i="6"/>
  <c r="I14" i="6"/>
  <c r="I17" i="6"/>
  <c r="H15" i="6"/>
  <c r="H17" i="6"/>
  <c r="F15" i="6"/>
  <c r="G17" i="6"/>
  <c r="G15" i="6"/>
  <c r="J17" i="6"/>
  <c r="I15" i="6"/>
  <c r="J15" i="6"/>
  <c r="I10" i="6"/>
  <c r="G12" i="6"/>
  <c r="F14" i="6"/>
  <c r="F12" i="6"/>
  <c r="G14" i="6"/>
  <c r="G11" i="6"/>
  <c r="I12" i="6"/>
  <c r="J14" i="6"/>
  <c r="H14" i="6"/>
  <c r="H12" i="6"/>
  <c r="J12" i="6"/>
  <c r="H10" i="6"/>
  <c r="J11" i="6"/>
  <c r="H11" i="6"/>
  <c r="F11" i="6"/>
  <c r="J10" i="6"/>
  <c r="I11" i="6"/>
  <c r="K11" i="6" s="1"/>
  <c r="G10" i="6"/>
  <c r="E9" i="6" l="1"/>
  <c r="D17" i="6"/>
  <c r="K16" i="6"/>
  <c r="G28" i="6"/>
  <c r="N39" i="6"/>
  <c r="N38" i="6" s="1"/>
  <c r="N37" i="6" s="1"/>
  <c r="N36" i="6" s="1"/>
  <c r="N35" i="6" s="1"/>
  <c r="N34" i="6" s="1"/>
  <c r="N33" i="6" s="1"/>
  <c r="N32" i="6" s="1"/>
  <c r="N31" i="6" s="1"/>
  <c r="A67" i="6" s="1"/>
  <c r="E51" i="6"/>
  <c r="K51" i="6"/>
  <c r="D51" i="6"/>
  <c r="D8" i="6"/>
  <c r="K13" i="6"/>
  <c r="D16" i="6"/>
  <c r="E16" i="6"/>
  <c r="D9" i="6"/>
  <c r="D12" i="6"/>
  <c r="D13" i="6"/>
  <c r="E13" i="6"/>
  <c r="K9" i="6"/>
  <c r="E8" i="6"/>
  <c r="K8" i="6"/>
  <c r="E12" i="6"/>
  <c r="D15" i="6"/>
  <c r="E17" i="6"/>
  <c r="N17" i="6" s="1"/>
  <c r="K15" i="6"/>
  <c r="K12" i="6"/>
  <c r="E15" i="6"/>
  <c r="J28" i="6"/>
  <c r="F28" i="6"/>
  <c r="K14" i="6"/>
  <c r="K17" i="6"/>
  <c r="D14" i="6"/>
  <c r="E14" i="6"/>
  <c r="K10" i="6"/>
  <c r="E10" i="6"/>
  <c r="H28" i="6"/>
  <c r="D11" i="6"/>
  <c r="E11" i="6"/>
  <c r="D10" i="6"/>
  <c r="I28" i="6"/>
  <c r="N16" i="6" l="1"/>
  <c r="N15" i="6" s="1"/>
  <c r="N14" i="6" s="1"/>
  <c r="N13" i="6" s="1"/>
  <c r="N12" i="6" s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<sst xmlns="http://schemas.openxmlformats.org/spreadsheetml/2006/main" count="446" uniqueCount="114">
  <si>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</si>
  <si>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</si>
  <si>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</si>
  <si>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</si>
  <si>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</si>
  <si>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</si>
  <si>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</si>
  <si>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</si>
  <si>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</si>
  <si>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</si>
  <si>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</si>
  <si>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</si>
  <si>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</si>
  <si>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</si>
  <si>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</si>
  <si>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</si>
  <si>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</si>
  <si>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</si>
  <si>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</si>
  <si>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</si>
  <si>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</si>
  <si>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</si>
  <si>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</si>
  <si>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</si>
  <si>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</si>
  <si>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</si>
  <si>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</si>
  <si>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</si>
  <si>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</si>
  <si>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</si>
  <si>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</si>
  <si>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</si>
  <si>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</si>
  <si>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</si>
  <si>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</si>
  <si>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</si>
  <si>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</si>
  <si>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</si>
  <si>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</si>
  <si>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</si>
  <si>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</si>
  <si>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</si>
  <si>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</si>
  <si>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</si>
  <si>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</si>
  <si>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</si>
  <si>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</si>
  <si>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</si>
  <si>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</si>
  <si>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</si>
  <si>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</si>
  <si>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</si>
  <si>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</si>
  <si>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</si>
  <si>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</si>
  <si>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</si>
  <si>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</si>
  <si>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</si>
  <si>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</si>
  <si>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</si>
  <si>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</si>
  <si>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</si>
  <si>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</si>
  <si>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</si>
  <si>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</si>
  <si>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</si>
  <si>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</si>
  <si>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</si>
  <si>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</si>
  <si>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</si>
  <si>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</si>
  <si>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</si>
  <si>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</si>
  <si>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</si>
  <si>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</si>
  <si>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</si>
  <si>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</si>
  <si>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</si>
  <si>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</si>
  <si>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</si>
  <si>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</si>
  <si>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</si>
  <si>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</si>
  <si>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</si>
  <si>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</si>
  <si>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</si>
  <si>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</si>
  <si>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</si>
  <si>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</si>
  <si>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</si>
  <si>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</si>
  <si>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</si>
  <si>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Klebão</t>
  </si>
  <si>
    <t>Paulão</t>
  </si>
  <si>
    <t>Elias</t>
  </si>
  <si>
    <t>Feliciano</t>
  </si>
  <si>
    <t>Arrojo</t>
  </si>
  <si>
    <t>7 de Setembro</t>
  </si>
  <si>
    <t>Palmeiras</t>
  </si>
  <si>
    <t>M</t>
  </si>
  <si>
    <t>Magalhães</t>
  </si>
  <si>
    <t>Mauro Figueiredo</t>
  </si>
  <si>
    <t>Robson Candiani</t>
  </si>
  <si>
    <t>Macceu</t>
  </si>
  <si>
    <t>Dema</t>
  </si>
  <si>
    <t>Di Cicco</t>
  </si>
  <si>
    <t>Fábio Roberto</t>
  </si>
  <si>
    <t>Flávio Moraes</t>
  </si>
  <si>
    <t>Milton</t>
  </si>
  <si>
    <t>Sammartino</t>
  </si>
  <si>
    <t>Vanno</t>
  </si>
  <si>
    <t>Lopes</t>
  </si>
  <si>
    <t>Angelo</t>
  </si>
  <si>
    <t xml:space="preserve">MILTON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</si>
</sst>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K15" sqref="AK15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7" t="s">
        <v>99</v>
      </c>
      <c r="AN1" s="137"/>
      <c r="AO1" s="137"/>
      <c r="AP1" s="19"/>
      <c r="AQ1" s="137">
        <v>2025</v>
      </c>
      <c r="AR1" s="137"/>
      <c r="AS1" s="137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1">
        <f>A5</f>
        <v>2</v>
      </c>
      <c r="H4" s="133" t="s">
        <v>0</v>
      </c>
      <c r="I4" s="135">
        <f>C5</f>
        <v>8</v>
      </c>
      <c r="J4" s="16"/>
      <c r="K4" s="6"/>
      <c r="L4" s="6"/>
      <c r="M4" s="6"/>
      <c r="N4" s="6"/>
      <c r="O4" s="6"/>
      <c r="P4" s="131">
        <f>J5+G4</f>
        <v>4</v>
      </c>
      <c r="Q4" s="133" t="s">
        <v>0</v>
      </c>
      <c r="R4" s="135">
        <f>L5+I4</f>
        <v>16</v>
      </c>
      <c r="S4" s="16"/>
      <c r="T4" s="6"/>
      <c r="U4" s="6"/>
      <c r="V4" s="6"/>
      <c r="W4" s="6"/>
      <c r="X4" s="6"/>
      <c r="Y4" s="131">
        <f>S5+P4</f>
        <v>6</v>
      </c>
      <c r="Z4" s="133" t="s">
        <v>0</v>
      </c>
      <c r="AA4" s="135">
        <f>U5+R4</f>
        <v>24</v>
      </c>
      <c r="AB4" s="16"/>
      <c r="AC4" s="6"/>
      <c r="AD4" s="6"/>
      <c r="AE4" s="6"/>
      <c r="AF4" s="6"/>
      <c r="AG4" s="6"/>
      <c r="AH4" s="131">
        <f>AB5+Y4</f>
        <v>12</v>
      </c>
      <c r="AI4" s="133" t="s">
        <v>0</v>
      </c>
      <c r="AJ4" s="135">
        <f>AD5+AA4</f>
        <v>28</v>
      </c>
      <c r="AK4" s="16"/>
      <c r="AL4" s="6"/>
      <c r="AM4" s="6"/>
      <c r="AN4" s="6"/>
      <c r="AO4" s="6"/>
      <c r="AP4" s="6"/>
      <c r="AQ4" s="131">
        <f>AK5+AH4</f>
        <v>15</v>
      </c>
      <c r="AR4" s="133" t="s">
        <v>0</v>
      </c>
      <c r="AS4" s="135">
        <f>AM5+AJ4</f>
        <v>35</v>
      </c>
    </row>
    <row r="5" spans="1:100" ht="12" customHeight="1" x14ac:dyDescent="0.2">
      <c r="A5" s="131">
        <f>AU6+AV6</f>
        <v>2</v>
      </c>
      <c r="B5" s="133" t="s">
        <v>0</v>
      </c>
      <c r="C5" s="135">
        <f>AW6+AV6</f>
        <v>8</v>
      </c>
      <c r="D5" s="5"/>
      <c r="E5" s="43" t="s">
        <v>2</v>
      </c>
      <c r="F5" s="5"/>
      <c r="G5" s="132"/>
      <c r="H5" s="134"/>
      <c r="I5" s="136"/>
      <c r="J5" s="131">
        <f>BF6+BG6</f>
        <v>2</v>
      </c>
      <c r="K5" s="133" t="s">
        <v>0</v>
      </c>
      <c r="L5" s="135">
        <f>BH6+BG6</f>
        <v>8</v>
      </c>
      <c r="M5" s="5"/>
      <c r="N5" s="43" t="s">
        <v>23</v>
      </c>
      <c r="O5" s="5"/>
      <c r="P5" s="132"/>
      <c r="Q5" s="134"/>
      <c r="R5" s="136"/>
      <c r="S5" s="131">
        <f>BQ6+BR6</f>
        <v>2</v>
      </c>
      <c r="T5" s="133" t="s">
        <v>0</v>
      </c>
      <c r="U5" s="135">
        <f>BS6+BR6</f>
        <v>8</v>
      </c>
      <c r="V5" s="5"/>
      <c r="W5" s="43" t="s">
        <v>24</v>
      </c>
      <c r="X5" s="5"/>
      <c r="Y5" s="132"/>
      <c r="Z5" s="134"/>
      <c r="AA5" s="136"/>
      <c r="AB5" s="131">
        <f>CB6+CC6</f>
        <v>6</v>
      </c>
      <c r="AC5" s="133" t="s">
        <v>0</v>
      </c>
      <c r="AD5" s="135">
        <f>CD6+CC6</f>
        <v>4</v>
      </c>
      <c r="AE5" s="5"/>
      <c r="AF5" s="43" t="s">
        <v>25</v>
      </c>
      <c r="AG5" s="5"/>
      <c r="AH5" s="132"/>
      <c r="AI5" s="134"/>
      <c r="AJ5" s="136"/>
      <c r="AK5" s="131">
        <f>CM6+CN6</f>
        <v>3</v>
      </c>
      <c r="AL5" s="133" t="s">
        <v>0</v>
      </c>
      <c r="AM5" s="135">
        <f>CO6+CN6</f>
        <v>7</v>
      </c>
      <c r="AN5" s="5"/>
      <c r="AO5" s="43" t="s">
        <v>26</v>
      </c>
      <c r="AP5" s="5"/>
      <c r="AQ5" s="132"/>
      <c r="AR5" s="134"/>
      <c r="AS5" s="136"/>
    </row>
    <row r="6" spans="1:100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0</v>
      </c>
      <c r="AW6" s="41">
        <f>SUM(AW7:AW21)*2</f>
        <v>8</v>
      </c>
      <c r="AX6" s="41">
        <f>SUM(AX7:AX21)</f>
        <v>16</v>
      </c>
      <c r="AY6" s="41">
        <f>SUM(AY7:AY21)</f>
        <v>19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0</v>
      </c>
      <c r="BH6" s="41">
        <f>SUM(BH7:BH21)*2</f>
        <v>8</v>
      </c>
      <c r="BI6" s="41">
        <f>SUM(BI7:BI21)</f>
        <v>12</v>
      </c>
      <c r="BJ6" s="41">
        <f>SUM(BJ7:BJ21)</f>
        <v>26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14</v>
      </c>
      <c r="BU6" s="41">
        <f>SUM(BU7:BU21)</f>
        <v>26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0</v>
      </c>
      <c r="CD6" s="41">
        <f>SUM(CD7:CD21)*2</f>
        <v>4</v>
      </c>
      <c r="CE6" s="41">
        <f>SUM(CE7:CE21)</f>
        <v>17</v>
      </c>
      <c r="CF6" s="41">
        <f>SUM(CF7:CF21)</f>
        <v>24</v>
      </c>
      <c r="CG6" s="41"/>
      <c r="CH6" s="41"/>
      <c r="CI6" s="41"/>
      <c r="CJ6" s="41"/>
      <c r="CK6" s="41"/>
      <c r="CM6" s="41">
        <f>SUM(CM7:CM21)*2</f>
        <v>2</v>
      </c>
      <c r="CN6" s="41">
        <f>SUM(CN7:CN21)*1</f>
        <v>1</v>
      </c>
      <c r="CO6" s="41">
        <f>SUM(CO7:CO21)*2</f>
        <v>6</v>
      </c>
      <c r="CP6" s="41">
        <f>SUM(CP7:CP21)</f>
        <v>14</v>
      </c>
      <c r="CQ6" s="41">
        <f>SUM(CQ7:CQ21)</f>
        <v>23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3</v>
      </c>
      <c r="P8" s="8"/>
      <c r="Q8" s="8"/>
      <c r="R8" s="37"/>
      <c r="S8" s="36"/>
      <c r="T8" s="8"/>
      <c r="U8" s="8"/>
      <c r="V8" s="33">
        <v>0</v>
      </c>
      <c r="W8" s="30" t="s">
        <v>0</v>
      </c>
      <c r="X8" s="33">
        <v>5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6</v>
      </c>
      <c r="AH8" s="8"/>
      <c r="AI8" s="8"/>
      <c r="AJ8" s="37"/>
      <c r="AK8" s="36"/>
      <c r="AL8" s="8"/>
      <c r="AM8" s="8"/>
      <c r="AN8" s="33">
        <v>0</v>
      </c>
      <c r="AO8" s="30" t="s">
        <v>0</v>
      </c>
      <c r="AP8" s="33">
        <v>4</v>
      </c>
      <c r="AQ8" s="8"/>
      <c r="AR8" s="8"/>
      <c r="AS8" s="37"/>
    </row>
    <row r="9" spans="1:100" ht="16.5" customHeight="1" x14ac:dyDescent="0.2">
      <c r="A9" s="35" t="str">
        <f>VLOOKUP(A7,$A$23:$H$42,2,0)</f>
        <v>Mauro Figueiredo</v>
      </c>
      <c r="B9" s="7"/>
      <c r="C9" s="7"/>
      <c r="D9" s="7"/>
      <c r="E9" s="7"/>
      <c r="F9" s="7"/>
      <c r="G9" s="7"/>
      <c r="H9" s="7"/>
      <c r="I9" s="34" t="str">
        <f>VLOOKUP(C7,$M$23:$T$42,2,0)</f>
        <v>Lopes</v>
      </c>
      <c r="J9" s="35" t="str">
        <f>A9</f>
        <v>Mauro Figueiredo</v>
      </c>
      <c r="K9" s="7"/>
      <c r="L9" s="7"/>
      <c r="M9" s="7"/>
      <c r="N9" s="7"/>
      <c r="O9" s="7"/>
      <c r="P9" s="7"/>
      <c r="Q9" s="7"/>
      <c r="R9" s="34" t="str">
        <f>I21</f>
        <v>Dema</v>
      </c>
      <c r="S9" s="35" t="s">
        <v>112</v>
      </c>
      <c r="T9" s="7"/>
      <c r="U9" s="7"/>
      <c r="V9" s="7"/>
      <c r="W9" s="7"/>
      <c r="X9" s="7"/>
      <c r="Y9" s="7"/>
      <c r="Z9" s="7"/>
      <c r="AA9" s="34" t="str">
        <f>R21</f>
        <v>Sammartino</v>
      </c>
      <c r="AB9" s="35" t="str">
        <f>S9</f>
        <v>Angelo</v>
      </c>
      <c r="AC9" s="7"/>
      <c r="AD9" s="7"/>
      <c r="AE9" s="7"/>
      <c r="AF9" s="7"/>
      <c r="AG9" s="7"/>
      <c r="AH9" s="7"/>
      <c r="AI9" s="7"/>
      <c r="AJ9" s="34" t="str">
        <f>AA21</f>
        <v>Di Cicco</v>
      </c>
      <c r="AK9" s="35" t="s">
        <v>101</v>
      </c>
      <c r="AL9" s="7"/>
      <c r="AM9" s="7"/>
      <c r="AN9" s="7"/>
      <c r="AO9" s="7"/>
      <c r="AP9" s="7"/>
      <c r="AQ9" s="7"/>
      <c r="AR9" s="7"/>
      <c r="AS9" s="34" t="str">
        <f>N29</f>
        <v>Fábio Roberto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2</v>
      </c>
      <c r="AY9" s="40">
        <f>IF(OR(D8="",F8=""),"",F8)</f>
        <v>3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3</v>
      </c>
      <c r="BD9" s="40">
        <f>AX9</f>
        <v>2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4</v>
      </c>
      <c r="BJ9" s="40">
        <f>IF(OR(M8="",O8=""),"",O8)</f>
        <v>3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3</v>
      </c>
      <c r="BO9" s="40">
        <f>BI9</f>
        <v>4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0</v>
      </c>
      <c r="BU9" s="40">
        <f>IF(OR(V8="",X8=""),"",X8)</f>
        <v>5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5</v>
      </c>
      <c r="BZ9" s="40">
        <f>BT9</f>
        <v>0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3</v>
      </c>
      <c r="CF9" s="40">
        <f>IF(OR(AE8="",AG8=""),"",AG8)</f>
        <v>6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6</v>
      </c>
      <c r="CK9" s="40">
        <f>CE9</f>
        <v>3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0</v>
      </c>
      <c r="CQ9" s="40">
        <f>IF(OR(AN8="",AP8=""),"",AP8)</f>
        <v>4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4</v>
      </c>
      <c r="CV9" s="40">
        <f>CP9</f>
        <v>0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5</v>
      </c>
      <c r="G11" s="8"/>
      <c r="H11" s="8"/>
      <c r="I11" s="37"/>
      <c r="J11" s="36"/>
      <c r="K11" s="8"/>
      <c r="L11" s="8"/>
      <c r="M11" s="33">
        <v>3</v>
      </c>
      <c r="N11" s="30" t="s">
        <v>0</v>
      </c>
      <c r="O11" s="33">
        <v>8</v>
      </c>
      <c r="P11" s="8"/>
      <c r="Q11" s="8"/>
      <c r="R11" s="37"/>
      <c r="S11" s="36"/>
      <c r="T11" s="8"/>
      <c r="U11" s="8"/>
      <c r="V11" s="33">
        <v>6</v>
      </c>
      <c r="W11" s="30" t="s">
        <v>0</v>
      </c>
      <c r="X11" s="33">
        <v>2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2</v>
      </c>
      <c r="AH11" s="8"/>
      <c r="AI11" s="8"/>
      <c r="AJ11" s="37"/>
      <c r="AK11" s="36"/>
      <c r="AL11" s="8"/>
      <c r="AM11" s="8"/>
      <c r="AN11" s="33">
        <v>2</v>
      </c>
      <c r="AO11" s="30" t="s">
        <v>0</v>
      </c>
      <c r="AP11" s="33">
        <v>6</v>
      </c>
      <c r="AQ11" s="8"/>
      <c r="AR11" s="8"/>
      <c r="AS11" s="37"/>
    </row>
    <row r="12" spans="1:100" ht="16.5" customHeight="1" x14ac:dyDescent="0.2">
      <c r="A12" s="35" t="str">
        <f>VLOOKUP(A10,$A$23:$H$42,2,0)</f>
        <v>Magalhães</v>
      </c>
      <c r="B12" s="7"/>
      <c r="C12" s="7"/>
      <c r="D12" s="7"/>
      <c r="E12" s="7"/>
      <c r="F12" s="7"/>
      <c r="G12" s="7"/>
      <c r="H12" s="7"/>
      <c r="I12" s="34" t="str">
        <f>VLOOKUP(C10,$M$23:$T$42,2,0)</f>
        <v>Vanno</v>
      </c>
      <c r="J12" s="35" t="str">
        <f>VLOOKUP(J10,$A$23:$H$42,2,0)</f>
        <v>Magalhães</v>
      </c>
      <c r="K12" s="7"/>
      <c r="L12" s="7"/>
      <c r="M12" s="7"/>
      <c r="N12" s="7"/>
      <c r="O12" s="7"/>
      <c r="P12" s="7"/>
      <c r="Q12" s="7"/>
      <c r="R12" s="34" t="str">
        <f>I9</f>
        <v>Lopes</v>
      </c>
      <c r="S12" s="35" t="str">
        <f>J12</f>
        <v>Magalhães</v>
      </c>
      <c r="T12" s="7"/>
      <c r="U12" s="7"/>
      <c r="V12" s="7"/>
      <c r="W12" s="7"/>
      <c r="X12" s="7"/>
      <c r="Y12" s="7"/>
      <c r="Z12" s="7"/>
      <c r="AA12" s="34" t="str">
        <f>R9</f>
        <v>Dema</v>
      </c>
      <c r="AB12" s="35" t="str">
        <f>S12</f>
        <v>Magalhães</v>
      </c>
      <c r="AC12" s="7"/>
      <c r="AD12" s="7"/>
      <c r="AE12" s="7"/>
      <c r="AF12" s="7"/>
      <c r="AG12" s="7"/>
      <c r="AH12" s="7"/>
      <c r="AI12" s="7"/>
      <c r="AJ12" s="34" t="str">
        <f>AA9</f>
        <v>Sammartino</v>
      </c>
      <c r="AK12" s="35" t="str">
        <f>AB12</f>
        <v>Magalhães</v>
      </c>
      <c r="AL12" s="7"/>
      <c r="AM12" s="7"/>
      <c r="AN12" s="7"/>
      <c r="AO12" s="7"/>
      <c r="AP12" s="7"/>
      <c r="AQ12" s="7"/>
      <c r="AR12" s="7"/>
      <c r="AS12" s="34" t="str">
        <f>AJ9</f>
        <v>Di Cicco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3</v>
      </c>
      <c r="AY12" s="40">
        <f>IF(OR(D11="",F11=""),"",F11)</f>
        <v>5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5</v>
      </c>
      <c r="BD12" s="40">
        <f>AX12</f>
        <v>3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3</v>
      </c>
      <c r="BJ12" s="40">
        <f>IF(OR(M11="",O11=""),"",O11)</f>
        <v>8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8</v>
      </c>
      <c r="BO12" s="40">
        <f>BI12</f>
        <v>3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6</v>
      </c>
      <c r="BU12" s="40">
        <f>IF(OR(V11="",X11=""),"",X11)</f>
        <v>2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2</v>
      </c>
      <c r="BZ12" s="40">
        <f>BT12</f>
        <v>6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4</v>
      </c>
      <c r="CF12" s="40">
        <f>IF(OR(AE11="",AG11=""),"",AG11)</f>
        <v>2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2</v>
      </c>
      <c r="CK12" s="40">
        <f>CE12</f>
        <v>4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2</v>
      </c>
      <c r="CQ12" s="40">
        <f>IF(OR(AN11="",AP11=""),"",AP11)</f>
        <v>6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6</v>
      </c>
      <c r="CV12" s="40">
        <f>CP12</f>
        <v>2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1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2</v>
      </c>
      <c r="N14" s="30" t="s">
        <v>0</v>
      </c>
      <c r="O14" s="33">
        <v>7</v>
      </c>
      <c r="P14" s="8"/>
      <c r="Q14" s="8"/>
      <c r="R14" s="37"/>
      <c r="S14" s="36"/>
      <c r="T14" s="8"/>
      <c r="U14" s="8"/>
      <c r="V14" s="33">
        <v>2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3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Klebão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Di Cicco</v>
      </c>
      <c r="J15" s="35" t="str">
        <f>VLOOKUP(J13,$A$23:$H$42,2,0)</f>
        <v>Klebão</v>
      </c>
      <c r="K15" s="7"/>
      <c r="L15" s="7"/>
      <c r="M15" s="7"/>
      <c r="N15" s="7"/>
      <c r="O15" s="7"/>
      <c r="P15" s="7"/>
      <c r="Q15" s="7"/>
      <c r="R15" s="34" t="str">
        <f>I12</f>
        <v>Vanno</v>
      </c>
      <c r="S15" s="35" t="s">
        <v>95</v>
      </c>
      <c r="T15" s="7"/>
      <c r="U15" s="7"/>
      <c r="V15" s="7"/>
      <c r="W15" s="7"/>
      <c r="X15" s="7"/>
      <c r="Y15" s="7"/>
      <c r="Z15" s="7"/>
      <c r="AA15" s="34" t="str">
        <f>R12</f>
        <v>Lopes</v>
      </c>
      <c r="AB15" s="35" t="str">
        <f>S15</f>
        <v>Feliciano</v>
      </c>
      <c r="AC15" s="7"/>
      <c r="AD15" s="7"/>
      <c r="AE15" s="7"/>
      <c r="AF15" s="7"/>
      <c r="AG15" s="7"/>
      <c r="AH15" s="7"/>
      <c r="AI15" s="7"/>
      <c r="AJ15" s="34" t="s">
        <v>107</v>
      </c>
      <c r="AK15" s="35" t="s">
        <v>94</v>
      </c>
      <c r="AL15" s="7"/>
      <c r="AM15" s="7"/>
      <c r="AN15" s="7"/>
      <c r="AO15" s="7"/>
      <c r="AP15" s="7"/>
      <c r="AQ15" s="7"/>
      <c r="AR15" s="7"/>
      <c r="AS15" s="34" t="s">
        <v>113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1</v>
      </c>
      <c r="AY15" s="40">
        <f>IF(OR(D14="",F14=""),"",F14)</f>
        <v>3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3</v>
      </c>
      <c r="BD15" s="40">
        <f>AX15</f>
        <v>1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2</v>
      </c>
      <c r="BJ15" s="40">
        <f>IF(OR(M14="",O14=""),"",O14)</f>
        <v>7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7</v>
      </c>
      <c r="BO15" s="40">
        <f>BI15</f>
        <v>2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2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2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4</v>
      </c>
      <c r="CF15" s="40">
        <f>IF(OR(AE14="",AG14=""),"",AG14)</f>
        <v>3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3</v>
      </c>
      <c r="CK15" s="40">
        <f>CE15</f>
        <v>4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4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4</v>
      </c>
      <c r="CV15" s="40">
        <f>CP15</f>
        <v>5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6</v>
      </c>
      <c r="E17" s="30" t="s">
        <v>0</v>
      </c>
      <c r="F17" s="33">
        <v>2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5</v>
      </c>
      <c r="P17" s="8"/>
      <c r="Q17" s="8"/>
      <c r="R17" s="37"/>
      <c r="S17" s="36"/>
      <c r="T17" s="8"/>
      <c r="U17" s="8"/>
      <c r="V17" s="33">
        <v>1</v>
      </c>
      <c r="W17" s="30" t="s">
        <v>0</v>
      </c>
      <c r="X17" s="33">
        <v>8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11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6</v>
      </c>
      <c r="AQ17" s="8"/>
      <c r="AR17" s="8"/>
      <c r="AS17" s="37"/>
    </row>
    <row r="18" spans="1:100" ht="16.5" customHeight="1" x14ac:dyDescent="0.2">
      <c r="A18" s="35" t="str">
        <f>VLOOKUP(A16,$A$23:$H$42,2,0)</f>
        <v>Robson Candiani</v>
      </c>
      <c r="B18" s="7"/>
      <c r="C18" s="7"/>
      <c r="D18" s="7"/>
      <c r="E18" s="7"/>
      <c r="F18" s="7"/>
      <c r="G18" s="7"/>
      <c r="H18" s="7"/>
      <c r="I18" s="34" t="str">
        <f>VLOOKUP(C16,$M$23:$T$42,2,0)</f>
        <v>Sammartino</v>
      </c>
      <c r="J18" s="35" t="str">
        <f>VLOOKUP(J16,$A$23:$H$42,2,0)</f>
        <v>Robson Candiani</v>
      </c>
      <c r="K18" s="7"/>
      <c r="L18" s="7"/>
      <c r="M18" s="7"/>
      <c r="N18" s="7"/>
      <c r="O18" s="7"/>
      <c r="P18" s="7"/>
      <c r="Q18" s="7"/>
      <c r="R18" s="34" t="str">
        <f>I15</f>
        <v>Di Cicco</v>
      </c>
      <c r="S18" s="35" t="str">
        <f>J18</f>
        <v>Robson Candiani</v>
      </c>
      <c r="T18" s="7"/>
      <c r="U18" s="7"/>
      <c r="V18" s="7"/>
      <c r="W18" s="7"/>
      <c r="X18" s="7"/>
      <c r="Y18" s="7"/>
      <c r="Z18" s="7"/>
      <c r="AA18" s="34" t="str">
        <f>R15</f>
        <v>Vanno</v>
      </c>
      <c r="AB18" s="35" t="s">
        <v>96</v>
      </c>
      <c r="AC18" s="7"/>
      <c r="AD18" s="7"/>
      <c r="AE18" s="7"/>
      <c r="AF18" s="7"/>
      <c r="AG18" s="7"/>
      <c r="AH18" s="7"/>
      <c r="AI18" s="7"/>
      <c r="AJ18" s="34" t="str">
        <f>AA15</f>
        <v>Lopes</v>
      </c>
      <c r="AK18" s="35" t="str">
        <f>AB18</f>
        <v>Arrojo</v>
      </c>
      <c r="AL18" s="7"/>
      <c r="AM18" s="7"/>
      <c r="AN18" s="7"/>
      <c r="AO18" s="7"/>
      <c r="AP18" s="7"/>
      <c r="AQ18" s="7"/>
      <c r="AR18" s="7"/>
      <c r="AS18" s="34" t="str">
        <f>AJ15</f>
        <v>Flávio Moraes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6</v>
      </c>
      <c r="AY18" s="40">
        <f>IF(OR(D17="",F17=""),"",F17)</f>
        <v>2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2</v>
      </c>
      <c r="BD18" s="40">
        <f>AX18</f>
        <v>6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5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5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1</v>
      </c>
      <c r="BU18" s="40">
        <f>IF(OR(V17="",X17=""),"",X17)</f>
        <v>8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8</v>
      </c>
      <c r="BZ18" s="40">
        <f>BT18</f>
        <v>1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3</v>
      </c>
      <c r="CF18" s="40">
        <f>IF(OR(AE17="",AG17=""),"",AG17)</f>
        <v>11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11</v>
      </c>
      <c r="CK18" s="40">
        <f>CE18</f>
        <v>3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4</v>
      </c>
      <c r="CQ18" s="40">
        <f>IF(OR(AN17="",AP17=""),"",AP17)</f>
        <v>6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6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6</v>
      </c>
      <c r="G20" s="8"/>
      <c r="H20" s="8"/>
      <c r="I20" s="37"/>
      <c r="J20" s="36"/>
      <c r="K20" s="8"/>
      <c r="L20" s="8"/>
      <c r="M20" s="33">
        <v>1</v>
      </c>
      <c r="N20" s="30" t="s">
        <v>0</v>
      </c>
      <c r="O20" s="33">
        <v>3</v>
      </c>
      <c r="P20" s="8"/>
      <c r="Q20" s="8"/>
      <c r="R20" s="37"/>
      <c r="S20" s="36"/>
      <c r="T20" s="8"/>
      <c r="U20" s="8"/>
      <c r="V20" s="33">
        <v>5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3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Paulão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Dema</v>
      </c>
      <c r="J21" s="35" t="str">
        <f>VLOOKUP(J19,$A$23:$H$42,2,0)</f>
        <v>Paulão</v>
      </c>
      <c r="K21" s="7"/>
      <c r="L21" s="7"/>
      <c r="M21" s="7"/>
      <c r="N21" s="7"/>
      <c r="O21" s="7"/>
      <c r="P21" s="7"/>
      <c r="Q21" s="7"/>
      <c r="R21" s="34" t="str">
        <f>I18</f>
        <v>Sammartino</v>
      </c>
      <c r="S21" s="35" t="s">
        <v>103</v>
      </c>
      <c r="T21" s="7"/>
      <c r="U21" s="7"/>
      <c r="V21" s="7"/>
      <c r="W21" s="7"/>
      <c r="X21" s="7"/>
      <c r="Y21" s="7"/>
      <c r="Z21" s="7"/>
      <c r="AA21" s="34" t="str">
        <f>R18</f>
        <v>Di Cicco</v>
      </c>
      <c r="AB21" s="35" t="str">
        <f>S21</f>
        <v>Macceu</v>
      </c>
      <c r="AC21" s="7"/>
      <c r="AD21" s="7"/>
      <c r="AE21" s="7"/>
      <c r="AF21" s="7"/>
      <c r="AG21" s="7"/>
      <c r="AH21" s="7"/>
      <c r="AI21" s="7"/>
      <c r="AJ21" s="34" t="str">
        <f>AA18</f>
        <v>Vanno</v>
      </c>
      <c r="AK21" s="35" t="str">
        <f>AB21</f>
        <v>Macceu</v>
      </c>
      <c r="AL21" s="7"/>
      <c r="AM21" s="7"/>
      <c r="AN21" s="7"/>
      <c r="AO21" s="7"/>
      <c r="AP21" s="7"/>
      <c r="AQ21" s="7"/>
      <c r="AR21" s="7"/>
      <c r="AS21" s="34" t="str">
        <f>AJ18</f>
        <v>Lopes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4</v>
      </c>
      <c r="AY21" s="40">
        <f>IF(OR(D20="",F20=""),"",F20)</f>
        <v>6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6</v>
      </c>
      <c r="BD21" s="40">
        <f>AX21</f>
        <v>4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1</v>
      </c>
      <c r="BJ21" s="40">
        <f>IF(OR(M20="",O20=""),"",O20)</f>
        <v>3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3</v>
      </c>
      <c r="BO21" s="40">
        <f>BI21</f>
        <v>1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5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5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2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2</v>
      </c>
      <c r="CK21" s="40">
        <f>CE21</f>
        <v>3</v>
      </c>
      <c r="CM21" s="40">
        <f>IF(OR(AN20="",AP20=""),"",IF(AN20&gt;AP20,1,0))</f>
        <v>0</v>
      </c>
      <c r="CN21" s="40">
        <f>IF(OR(AN20="",AP20=""),"",IF(AN20=AP20,1,0))</f>
        <v>1</v>
      </c>
      <c r="CO21" s="40">
        <f>IF(OR(AN20="",AP20=""),"",IF(AN20&lt;AP20,1,0))</f>
        <v>0</v>
      </c>
      <c r="CP21" s="40">
        <f>IF(OR(AN20="",AP20=""),"",AN20)</f>
        <v>3</v>
      </c>
      <c r="CQ21" s="40">
        <f>IF(OR(AN20="",AP20=""),"",AP20)</f>
        <v>3</v>
      </c>
      <c r="CR21" s="40">
        <f>CO21</f>
        <v>0</v>
      </c>
      <c r="CS21" s="40">
        <f>CN21</f>
        <v>1</v>
      </c>
      <c r="CT21" s="40">
        <f>CM21</f>
        <v>0</v>
      </c>
      <c r="CU21" s="40">
        <f>CQ21</f>
        <v>3</v>
      </c>
      <c r="CV21" s="40">
        <f>CP21</f>
        <v>3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101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1324</v>
      </c>
      <c r="L23" s="117"/>
      <c r="M23" s="22">
        <v>1</v>
      </c>
      <c r="N23" s="113" t="s">
        <v>104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435</v>
      </c>
      <c r="X23" s="117"/>
      <c r="AE23" s="31" t="s">
        <v>19</v>
      </c>
      <c r="AF23" s="23"/>
      <c r="AG23" s="124">
        <v>45703</v>
      </c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</row>
    <row r="24" spans="1:100" s="25" customFormat="1" ht="21" customHeight="1" x14ac:dyDescent="0.25">
      <c r="A24" s="22">
        <v>2</v>
      </c>
      <c r="B24" s="113" t="s">
        <v>100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251</v>
      </c>
      <c r="L24" s="117"/>
      <c r="M24" s="22">
        <v>2</v>
      </c>
      <c r="N24" s="113" t="s">
        <v>109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150</v>
      </c>
      <c r="X24" s="117"/>
    </row>
    <row r="25" spans="1:100" s="25" customFormat="1" ht="21" customHeight="1" x14ac:dyDescent="0.25">
      <c r="A25" s="22">
        <v>3</v>
      </c>
      <c r="B25" s="113" t="s">
        <v>92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2617</v>
      </c>
      <c r="L25" s="117"/>
      <c r="M25" s="22">
        <v>3</v>
      </c>
      <c r="N25" s="113" t="s">
        <v>105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2529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102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1426</v>
      </c>
      <c r="L26" s="117"/>
      <c r="M26" s="22">
        <v>4</v>
      </c>
      <c r="N26" s="113" t="s">
        <v>110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921</v>
      </c>
      <c r="X26" s="117"/>
      <c r="AA26" s="118" t="s">
        <v>97</v>
      </c>
      <c r="AB26" s="119"/>
      <c r="AC26" s="119"/>
      <c r="AD26" s="119"/>
      <c r="AE26" s="119"/>
      <c r="AF26" s="119"/>
      <c r="AG26" s="120"/>
      <c r="AH26" s="125">
        <f>AQ4</f>
        <v>15</v>
      </c>
      <c r="AI26" s="126"/>
      <c r="AJ26" s="138" t="s">
        <v>3</v>
      </c>
      <c r="AK26" s="129">
        <f>AS4</f>
        <v>35</v>
      </c>
      <c r="AL26" s="125"/>
      <c r="AM26" s="118" t="s">
        <v>98</v>
      </c>
      <c r="AN26" s="119"/>
      <c r="AO26" s="119"/>
      <c r="AP26" s="119"/>
      <c r="AQ26" s="119"/>
      <c r="AR26" s="119"/>
      <c r="AS26" s="120"/>
    </row>
    <row r="27" spans="1:100" s="25" customFormat="1" ht="21" customHeight="1" x14ac:dyDescent="0.25">
      <c r="A27" s="22">
        <v>5</v>
      </c>
      <c r="B27" s="113" t="s">
        <v>93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801</v>
      </c>
      <c r="L27" s="117"/>
      <c r="M27" s="22">
        <v>5</v>
      </c>
      <c r="N27" s="113" t="s">
        <v>111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665</v>
      </c>
      <c r="X27" s="117"/>
      <c r="Y27" s="29"/>
      <c r="Z27" s="29"/>
      <c r="AA27" s="121"/>
      <c r="AB27" s="122"/>
      <c r="AC27" s="122"/>
      <c r="AD27" s="122"/>
      <c r="AE27" s="122"/>
      <c r="AF27" s="122"/>
      <c r="AG27" s="123"/>
      <c r="AH27" s="127"/>
      <c r="AI27" s="128"/>
      <c r="AJ27" s="138"/>
      <c r="AK27" s="130"/>
      <c r="AL27" s="127"/>
      <c r="AM27" s="121"/>
      <c r="AN27" s="122"/>
      <c r="AO27" s="122"/>
      <c r="AP27" s="122"/>
      <c r="AQ27" s="122"/>
      <c r="AR27" s="122"/>
      <c r="AS27" s="123"/>
    </row>
    <row r="28" spans="1:100" s="25" customFormat="1" ht="21" customHeight="1" x14ac:dyDescent="0.25">
      <c r="A28" s="22" t="s">
        <v>9</v>
      </c>
      <c r="B28" s="113" t="s">
        <v>103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2299</v>
      </c>
      <c r="L28" s="117"/>
      <c r="M28" s="22" t="s">
        <v>9</v>
      </c>
      <c r="N28" s="113" t="s">
        <v>107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2145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94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268</v>
      </c>
      <c r="L29" s="117"/>
      <c r="M29" s="22" t="s">
        <v>10</v>
      </c>
      <c r="N29" s="113" t="s">
        <v>106</v>
      </c>
      <c r="O29" s="114"/>
      <c r="P29" s="114"/>
      <c r="Q29" s="114"/>
      <c r="R29" s="114"/>
      <c r="S29" s="114"/>
      <c r="T29" s="114"/>
      <c r="U29" s="26" t="s">
        <v>22</v>
      </c>
      <c r="V29" s="24"/>
      <c r="W29" s="116">
        <v>579</v>
      </c>
      <c r="X29" s="117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 t="s">
        <v>95</v>
      </c>
      <c r="C30" s="114"/>
      <c r="D30" s="114"/>
      <c r="E30" s="114"/>
      <c r="F30" s="114"/>
      <c r="G30" s="114"/>
      <c r="H30" s="115"/>
      <c r="I30" s="26" t="s">
        <v>8</v>
      </c>
      <c r="J30" s="24"/>
      <c r="K30" s="116">
        <v>162</v>
      </c>
      <c r="L30" s="117"/>
      <c r="M30" s="22" t="s">
        <v>11</v>
      </c>
      <c r="N30" s="113" t="s">
        <v>108</v>
      </c>
      <c r="O30" s="114"/>
      <c r="P30" s="114"/>
      <c r="Q30" s="114"/>
      <c r="R30" s="114"/>
      <c r="S30" s="114"/>
      <c r="T30" s="114"/>
      <c r="U30" s="26" t="s">
        <v>22</v>
      </c>
      <c r="V30" s="24"/>
      <c r="W30" s="116">
        <v>1950</v>
      </c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 t="s">
        <v>96</v>
      </c>
      <c r="C31" s="114"/>
      <c r="D31" s="114"/>
      <c r="E31" s="114"/>
      <c r="F31" s="114"/>
      <c r="G31" s="114"/>
      <c r="H31" s="115"/>
      <c r="I31" s="26" t="s">
        <v>8</v>
      </c>
      <c r="J31" s="24"/>
      <c r="K31" s="116">
        <v>691</v>
      </c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 t="s">
        <v>112</v>
      </c>
      <c r="C32" s="114"/>
      <c r="D32" s="114"/>
      <c r="E32" s="114"/>
      <c r="F32" s="114"/>
      <c r="G32" s="114"/>
      <c r="H32" s="115"/>
      <c r="I32" s="26" t="s">
        <v>8</v>
      </c>
      <c r="J32" s="24"/>
      <c r="K32" s="116">
        <v>2647</v>
      </c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9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7 de Setembro</v>
      </c>
      <c r="E3" s="64"/>
      <c r="F3" s="64"/>
      <c r="G3" s="65">
        <f>Súmula!AH26</f>
        <v>15</v>
      </c>
      <c r="H3" s="62" t="s">
        <v>3</v>
      </c>
      <c r="I3" s="66">
        <f>Súmula!AK26</f>
        <v>35</v>
      </c>
      <c r="J3" s="67"/>
      <c r="K3" s="67"/>
      <c r="L3" s="68" t="str">
        <f>Súmula!AM26</f>
        <v>Palmeiras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45703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1324</v>
      </c>
      <c r="C8" s="59" t="str">
        <f>IF(Súmula!B23="","",Súmula!B23)</f>
        <v>Mauro Figueiredo</v>
      </c>
      <c r="D8" s="49">
        <f>IF(C8="","",SUM(F8:H8))</f>
        <v>3</v>
      </c>
      <c r="E8" s="69">
        <f>IF(C8="","",(F8*2)+G8)</f>
        <v>2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6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10</v>
      </c>
      <c r="K8" s="49">
        <f>IF(C8="","",I8-J8)</f>
        <v>-4</v>
      </c>
      <c r="L8" s="49"/>
      <c r="N8" s="49" t="str">
        <f>IF(N9="",IF(C8="","",PROPER(C8)&amp;" "&amp;E8&amp;"/"&amp;D8*2),IF(C8="","",PROPER(C8)&amp;" "&amp;E8&amp;"/"&amp;D8*2&amp;","))</f>
        <v>Mauro Figueiredo 2/6,</v>
      </c>
    </row>
    <row r="9" spans="1:14" ht="18.95" customHeight="1" x14ac:dyDescent="0.2">
      <c r="A9" s="49">
        <f>Súmula!A24</f>
        <v>2</v>
      </c>
      <c r="B9" s="60">
        <f>IF(C9="","",Súmula!K24)</f>
        <v>251</v>
      </c>
      <c r="C9" s="59" t="str">
        <f>IF(Súmula!B24="","",Súmula!B24)</f>
        <v>Magalhães</v>
      </c>
      <c r="D9" s="49">
        <f t="shared" ref="D9:D16" si="0">IF(C9="","",SUM(F9:H9))</f>
        <v>5</v>
      </c>
      <c r="E9" s="69">
        <f t="shared" ref="E9:E27" si="1">IF(C9="","",(F9*2)+G9)</f>
        <v>4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23</v>
      </c>
      <c r="K9" s="49">
        <f t="shared" ref="K9:K16" si="2">IF(C9="","",I9-J9)</f>
        <v>-5</v>
      </c>
      <c r="L9" s="49"/>
      <c r="N9" s="49" t="str">
        <f t="shared" ref="N9:N27" si="3">IF(N10="",IF(C9="","",PROPER(C9)&amp;" "&amp;E9&amp;"/"&amp;D9*2),IF(C9="","",PROPER(C9)&amp;" "&amp;E9&amp;"/"&amp;D9*2&amp;","))</f>
        <v>Magalhães 4/10,</v>
      </c>
    </row>
    <row r="10" spans="1:14" ht="18.95" customHeight="1" x14ac:dyDescent="0.2">
      <c r="A10" s="49">
        <f>Súmula!A25</f>
        <v>3</v>
      </c>
      <c r="B10" s="60">
        <f>IF(C10="","",Súmula!K25)</f>
        <v>2617</v>
      </c>
      <c r="C10" s="59" t="str">
        <f>IF(Súmula!B25="","",Súmula!B25)</f>
        <v>Klebão</v>
      </c>
      <c r="D10" s="49">
        <f t="shared" si="0"/>
        <v>2</v>
      </c>
      <c r="E10" s="69">
        <f t="shared" si="1"/>
        <v>0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3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10</v>
      </c>
      <c r="K10" s="49">
        <f t="shared" si="2"/>
        <v>-7</v>
      </c>
      <c r="L10" s="49"/>
      <c r="N10" s="49" t="str">
        <f t="shared" si="3"/>
        <v>Klebão 0/4,</v>
      </c>
    </row>
    <row r="11" spans="1:14" ht="18.95" customHeight="1" x14ac:dyDescent="0.2">
      <c r="A11" s="49">
        <f>Súmula!A26</f>
        <v>4</v>
      </c>
      <c r="B11" s="60">
        <f>IF(C11="","",Súmula!K26)</f>
        <v>1426</v>
      </c>
      <c r="C11" s="59" t="str">
        <f>IF(Súmula!B26="","",Súmula!B26)</f>
        <v>Robson Candiani</v>
      </c>
      <c r="D11" s="49">
        <f t="shared" si="0"/>
        <v>3</v>
      </c>
      <c r="E11" s="69">
        <f t="shared" si="1"/>
        <v>2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9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49">
        <f t="shared" si="2"/>
        <v>-6</v>
      </c>
      <c r="L11" s="49"/>
      <c r="N11" s="49" t="str">
        <f t="shared" si="3"/>
        <v>Robson Candiani 2/6,</v>
      </c>
    </row>
    <row r="12" spans="1:14" ht="18.95" customHeight="1" x14ac:dyDescent="0.2">
      <c r="A12" s="49">
        <f>Súmula!A27</f>
        <v>5</v>
      </c>
      <c r="B12" s="60">
        <f>IF(C12="","",Súmula!K27)</f>
        <v>801</v>
      </c>
      <c r="C12" s="59" t="str">
        <f>IF(Súmula!B27="","",Súmula!B27)</f>
        <v>Paulão</v>
      </c>
      <c r="D12" s="49">
        <f t="shared" si="0"/>
        <v>2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5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9</v>
      </c>
      <c r="K12" s="49">
        <f t="shared" si="2"/>
        <v>-4</v>
      </c>
      <c r="L12" s="49"/>
      <c r="N12" s="49" t="str">
        <f t="shared" si="3"/>
        <v>Paulão 0/4,</v>
      </c>
    </row>
    <row r="13" spans="1:14" ht="18.95" customHeight="1" x14ac:dyDescent="0.2">
      <c r="A13" s="49" t="str">
        <f>Súmula!A28</f>
        <v>R1</v>
      </c>
      <c r="B13" s="60">
        <f>IF(C13="","",Súmula!K28)</f>
        <v>2299</v>
      </c>
      <c r="C13" s="59" t="str">
        <f>IF(Súmula!B28="","",Súmula!B28)</f>
        <v>Macceu</v>
      </c>
      <c r="D13" s="49">
        <f t="shared" si="0"/>
        <v>3</v>
      </c>
      <c r="E13" s="69">
        <f t="shared" si="1"/>
        <v>3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11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11</v>
      </c>
      <c r="K13" s="49">
        <f t="shared" si="2"/>
        <v>0</v>
      </c>
      <c r="L13" s="49"/>
      <c r="N13" s="49" t="str">
        <f t="shared" si="3"/>
        <v>Macceu 3/6,</v>
      </c>
    </row>
    <row r="14" spans="1:14" ht="18.95" customHeight="1" x14ac:dyDescent="0.2">
      <c r="A14" s="49" t="str">
        <f>Súmula!A29</f>
        <v>R2</v>
      </c>
      <c r="B14" s="60">
        <f>IF(C14="","",Súmula!K29)</f>
        <v>268</v>
      </c>
      <c r="C14" s="59" t="str">
        <f>IF(Súmula!B29="","",Súmula!B29)</f>
        <v>Elias</v>
      </c>
      <c r="D14" s="49">
        <f t="shared" si="0"/>
        <v>1</v>
      </c>
      <c r="E14" s="69">
        <f t="shared" si="1"/>
        <v>2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5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49">
        <f t="shared" si="2"/>
        <v>1</v>
      </c>
      <c r="L14" s="49"/>
      <c r="N14" s="49" t="str">
        <f t="shared" si="3"/>
        <v>Elias 2/2,</v>
      </c>
    </row>
    <row r="15" spans="1:14" ht="18.95" customHeight="1" x14ac:dyDescent="0.2">
      <c r="A15" s="49" t="str">
        <f>Súmula!A30</f>
        <v>R3</v>
      </c>
      <c r="B15" s="60">
        <f>IF(C15="","",Súmula!K30)</f>
        <v>162</v>
      </c>
      <c r="C15" s="59" t="str">
        <f>IF(Súmula!B30="","",Súmula!B30)</f>
        <v>Feliciano</v>
      </c>
      <c r="D15" s="49">
        <f t="shared" si="0"/>
        <v>2</v>
      </c>
      <c r="E15" s="69">
        <f t="shared" si="1"/>
        <v>2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6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8</v>
      </c>
      <c r="K15" s="49">
        <f t="shared" si="2"/>
        <v>-2</v>
      </c>
      <c r="L15" s="49"/>
      <c r="N15" s="49" t="str">
        <f t="shared" si="3"/>
        <v>Feliciano 2/4,</v>
      </c>
    </row>
    <row r="16" spans="1:14" ht="18.95" customHeight="1" x14ac:dyDescent="0.2">
      <c r="A16" s="49" t="str">
        <f>Súmula!A31</f>
        <v>R4</v>
      </c>
      <c r="B16" s="60">
        <f>IF(C16="","",Súmula!K31)</f>
        <v>691</v>
      </c>
      <c r="C16" s="59" t="str">
        <f>IF(Súmula!B31="","",Súmula!B31)</f>
        <v>Arrojo</v>
      </c>
      <c r="D16" s="49">
        <f t="shared" si="0"/>
        <v>2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2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7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17</v>
      </c>
      <c r="K16" s="49">
        <f t="shared" si="2"/>
        <v>-10</v>
      </c>
      <c r="L16" s="49"/>
      <c r="N16" s="49" t="str">
        <f t="shared" si="3"/>
        <v>Arrojo 0/4,</v>
      </c>
    </row>
    <row r="17" spans="1:14" ht="18.95" customHeight="1" x14ac:dyDescent="0.2">
      <c r="A17" s="49" t="str">
        <f>Súmula!A32</f>
        <v>R5</v>
      </c>
      <c r="B17" s="60">
        <f>IF(C17="","",Súmula!K32)</f>
        <v>2647</v>
      </c>
      <c r="C17" s="59" t="str">
        <f>IF(Súmula!B32="","",Súmula!B32)</f>
        <v>Angelo</v>
      </c>
      <c r="D17" s="49">
        <f t="shared" ref="D17:D25" si="4">IF(C17="","",SUM(F17:H17))</f>
        <v>2</v>
      </c>
      <c r="E17" s="69">
        <f t="shared" si="1"/>
        <v>0</v>
      </c>
      <c r="F17" s="49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49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49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2</v>
      </c>
      <c r="I17" s="49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3</v>
      </c>
      <c r="J17" s="49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11</v>
      </c>
      <c r="K17" s="49">
        <f t="shared" ref="K17:K25" si="5">IF(C17="","",I17-J17)</f>
        <v>-8</v>
      </c>
      <c r="L17" s="49"/>
      <c r="N17" s="49" t="str">
        <f t="shared" si="3"/>
        <v>Angelo 0/4</v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15</v>
      </c>
      <c r="F28" s="76">
        <f t="shared" si="6"/>
        <v>7</v>
      </c>
      <c r="G28" s="76">
        <f t="shared" si="6"/>
        <v>1</v>
      </c>
      <c r="H28" s="76">
        <f t="shared" si="6"/>
        <v>17</v>
      </c>
      <c r="I28" s="76">
        <f t="shared" si="6"/>
        <v>73</v>
      </c>
      <c r="J28" s="76">
        <f t="shared" si="6"/>
        <v>118</v>
      </c>
      <c r="K28" s="76">
        <f t="shared" si="6"/>
        <v>-45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435</v>
      </c>
      <c r="C31" s="59" t="str">
        <f>IF(Súmula!N23="","",Súmula!N23)</f>
        <v>Dema</v>
      </c>
      <c r="D31" s="49">
        <f>IF(C31="","",SUM(F31:H31))</f>
        <v>3</v>
      </c>
      <c r="E31" s="69">
        <f t="shared" ref="E31:E50" si="7">IF(C31="","",(F31*2)+G31)</f>
        <v>2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11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49">
        <f>IF(C31="","",I31-J31)</f>
        <v>-3</v>
      </c>
      <c r="L31" s="49"/>
      <c r="N31" s="49" t="str">
        <f t="shared" ref="N31:N50" si="8">IF(N32="",IF(C31="","",PROPER(C31)&amp;" "&amp;E31&amp;"/"&amp;D31*2),IF(C31="","",PROPER(C31)&amp;" "&amp;E31&amp;"/"&amp;D31*2&amp;","))</f>
        <v>Dema 2/6,</v>
      </c>
    </row>
    <row r="32" spans="1:14" ht="18.95" customHeight="1" x14ac:dyDescent="0.2">
      <c r="A32" s="49">
        <f>Súmula!M24</f>
        <v>2</v>
      </c>
      <c r="B32" s="60">
        <f>IF(C32="","",Súmula!W24)</f>
        <v>150</v>
      </c>
      <c r="C32" s="59" t="str">
        <f>IF(Súmula!N24="","",Súmula!N24)</f>
        <v>Sammartino</v>
      </c>
      <c r="D32" s="49">
        <f t="shared" ref="D32:D38" si="9">IF(C32="","",SUM(F32:H32))</f>
        <v>4</v>
      </c>
      <c r="E32" s="69">
        <f t="shared" si="7"/>
        <v>4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12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11</v>
      </c>
      <c r="K32" s="49">
        <f t="shared" ref="K32:K38" si="10">IF(C32="","",I32-J32)</f>
        <v>1</v>
      </c>
      <c r="L32" s="49"/>
      <c r="N32" s="49" t="str">
        <f t="shared" si="8"/>
        <v>Sammartino 4/8,</v>
      </c>
    </row>
    <row r="33" spans="1:14" ht="18.95" customHeight="1" x14ac:dyDescent="0.2">
      <c r="A33" s="49">
        <f>Súmula!M25</f>
        <v>3</v>
      </c>
      <c r="B33" s="60">
        <f>IF(C33="","",Súmula!W25)</f>
        <v>2529</v>
      </c>
      <c r="C33" s="59" t="str">
        <f>IF(Súmula!N25="","",Súmula!N25)</f>
        <v>Di Cicco</v>
      </c>
      <c r="D33" s="49">
        <f t="shared" si="9"/>
        <v>5</v>
      </c>
      <c r="E33" s="69">
        <f t="shared" si="7"/>
        <v>10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5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26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13</v>
      </c>
      <c r="K33" s="49">
        <f t="shared" si="10"/>
        <v>13</v>
      </c>
      <c r="L33" s="49"/>
      <c r="N33" s="49" t="str">
        <f t="shared" si="8"/>
        <v>Di Cicco 10/10,</v>
      </c>
    </row>
    <row r="34" spans="1:14" ht="18.95" customHeight="1" x14ac:dyDescent="0.2">
      <c r="A34" s="49">
        <f>Súmula!M26</f>
        <v>4</v>
      </c>
      <c r="B34" s="60">
        <f>IF(C34="","",Súmula!W26)</f>
        <v>921</v>
      </c>
      <c r="C34" s="59" t="str">
        <f>IF(Súmula!N26="","",Súmula!N26)</f>
        <v>Vanno</v>
      </c>
      <c r="D34" s="49">
        <f t="shared" si="9"/>
        <v>4</v>
      </c>
      <c r="E34" s="69">
        <f t="shared" si="7"/>
        <v>6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22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9</v>
      </c>
      <c r="K34" s="49">
        <f t="shared" si="10"/>
        <v>13</v>
      </c>
      <c r="L34" s="49"/>
      <c r="N34" s="49" t="str">
        <f t="shared" si="8"/>
        <v>Vanno 6/8,</v>
      </c>
    </row>
    <row r="35" spans="1:14" ht="18.95" customHeight="1" x14ac:dyDescent="0.2">
      <c r="A35" s="49">
        <f>Súmula!M27</f>
        <v>5</v>
      </c>
      <c r="B35" s="60">
        <f>IF(C35="","",Súmula!W27)</f>
        <v>665</v>
      </c>
      <c r="C35" s="59" t="str">
        <f>IF(Súmula!N27="","",Súmula!N27)</f>
        <v>Lopes</v>
      </c>
      <c r="D35" s="49">
        <f t="shared" si="9"/>
        <v>5</v>
      </c>
      <c r="E35" s="69">
        <f t="shared" si="7"/>
        <v>9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30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49">
        <f t="shared" si="10"/>
        <v>17</v>
      </c>
      <c r="L35" s="49"/>
      <c r="N35" s="49" t="str">
        <f t="shared" si="8"/>
        <v>Lopes 9/10,</v>
      </c>
    </row>
    <row r="36" spans="1:14" ht="18.95" customHeight="1" x14ac:dyDescent="0.2">
      <c r="A36" s="49" t="str">
        <f>Súmula!M28</f>
        <v>R1</v>
      </c>
      <c r="B36" s="60">
        <f>IF(C36="","",Súmula!W28)</f>
        <v>2145</v>
      </c>
      <c r="C36" s="59" t="str">
        <f>IF(Súmula!N28="","",Súmula!N28)</f>
        <v>Flávio Moraes</v>
      </c>
      <c r="D36" s="49">
        <f t="shared" si="9"/>
        <v>2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9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8</v>
      </c>
      <c r="K36" s="49">
        <f t="shared" si="10"/>
        <v>1</v>
      </c>
      <c r="L36" s="49"/>
      <c r="N36" s="49" t="str">
        <f t="shared" si="8"/>
        <v>Flávio Moraes 2/4,</v>
      </c>
    </row>
    <row r="37" spans="1:14" ht="18.95" customHeight="1" x14ac:dyDescent="0.2">
      <c r="A37" s="49" t="str">
        <f>Súmula!M29</f>
        <v>R2</v>
      </c>
      <c r="B37" s="60">
        <f>IF(C37="","",Súmula!W29)</f>
        <v>579</v>
      </c>
      <c r="C37" s="59" t="str">
        <f>IF(Súmula!N29="","",Súmula!N29)</f>
        <v>Fábio Roberto</v>
      </c>
      <c r="D37" s="49">
        <f t="shared" si="9"/>
        <v>1</v>
      </c>
      <c r="E37" s="69">
        <f t="shared" si="7"/>
        <v>2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4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4</v>
      </c>
      <c r="L37" s="49"/>
      <c r="N37" s="49" t="str">
        <f t="shared" si="8"/>
        <v>Fábio Roberto 2/2,</v>
      </c>
    </row>
    <row r="38" spans="1:14" ht="18.95" customHeight="1" x14ac:dyDescent="0.2">
      <c r="A38" s="49" t="str">
        <f>Súmula!M30</f>
        <v>R3</v>
      </c>
      <c r="B38" s="60">
        <f>IF(C38="","",Súmula!W30)</f>
        <v>1950</v>
      </c>
      <c r="C38" s="59" t="str">
        <f>IF(Súmula!N30="","",Súmula!N30)</f>
        <v>Milton</v>
      </c>
      <c r="D38" s="49">
        <f t="shared" si="9"/>
        <v>0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49">
        <f t="shared" si="10"/>
        <v>0</v>
      </c>
      <c r="L38" s="49"/>
      <c r="N38" s="49" t="str">
        <f t="shared" si="8"/>
        <v>Milton 0/0</v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24</v>
      </c>
      <c r="E51" s="77">
        <f t="shared" si="13"/>
        <v>35</v>
      </c>
      <c r="F51" s="76">
        <f t="shared" si="13"/>
        <v>17</v>
      </c>
      <c r="G51" s="76">
        <f t="shared" si="13"/>
        <v>1</v>
      </c>
      <c r="H51" s="76">
        <f t="shared" si="13"/>
        <v>6</v>
      </c>
      <c r="I51" s="76">
        <f t="shared" si="13"/>
        <v>114</v>
      </c>
      <c r="J51" s="76">
        <f t="shared" si="13"/>
        <v>68</v>
      </c>
      <c r="K51" s="76">
        <f t="shared" si="13"/>
        <v>46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SETEMBRO:15 - Mauro Figueiredo 2/6,  Magalhães 4/10,  Klebão 0/4,  Robson Candiani 2/6,  Paulão 0/4,  Macceu 3/6,  Elias 2/2,  Feliciano 2/4,  Arrojo 0/4,  Angelo 0/4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PALMEIRAS:35 - Dema 2/6,  Sammartino 4/8,  Di Cicco 10/10,  Vanno 6/8,  Lopes 9/10,  Flávio Moraes 2/4,  Fábio Roberto 2/2,  Milton 0/0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1"/>
      <c r="H4" s="133" t="s">
        <v>0</v>
      </c>
      <c r="I4" s="135"/>
      <c r="J4" s="16"/>
      <c r="K4" s="6"/>
      <c r="L4" s="6"/>
      <c r="M4" s="6"/>
      <c r="N4" s="6"/>
      <c r="O4" s="6"/>
      <c r="P4" s="131"/>
      <c r="Q4" s="133" t="s">
        <v>0</v>
      </c>
      <c r="R4" s="135"/>
      <c r="S4" s="16"/>
      <c r="T4" s="6"/>
      <c r="U4" s="6"/>
      <c r="V4" s="6"/>
      <c r="W4" s="6"/>
      <c r="X4" s="6"/>
      <c r="Y4" s="131"/>
      <c r="Z4" s="133" t="s">
        <v>0</v>
      </c>
      <c r="AA4" s="135"/>
      <c r="AB4" s="16"/>
      <c r="AC4" s="6"/>
      <c r="AD4" s="6"/>
      <c r="AE4" s="6"/>
      <c r="AF4" s="6"/>
      <c r="AG4" s="6"/>
      <c r="AH4" s="131"/>
      <c r="AI4" s="133" t="s">
        <v>0</v>
      </c>
      <c r="AJ4" s="135"/>
      <c r="AK4" s="16"/>
      <c r="AL4" s="6"/>
      <c r="AM4" s="6"/>
      <c r="AN4" s="6"/>
      <c r="AO4" s="6"/>
      <c r="AP4" s="6"/>
      <c r="AQ4" s="131"/>
      <c r="AR4" s="133" t="s">
        <v>0</v>
      </c>
      <c r="AS4" s="13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1"/>
      <c r="B5" s="133" t="s">
        <v>0</v>
      </c>
      <c r="C5" s="135"/>
      <c r="D5" s="5"/>
      <c r="E5" s="43" t="s">
        <v>2</v>
      </c>
      <c r="F5" s="5"/>
      <c r="G5" s="132"/>
      <c r="H5" s="134"/>
      <c r="I5" s="136"/>
      <c r="J5" s="131"/>
      <c r="K5" s="133" t="s">
        <v>0</v>
      </c>
      <c r="L5" s="135"/>
      <c r="M5" s="5"/>
      <c r="N5" s="43" t="s">
        <v>23</v>
      </c>
      <c r="O5" s="5"/>
      <c r="P5" s="132"/>
      <c r="Q5" s="134"/>
      <c r="R5" s="136"/>
      <c r="S5" s="131"/>
      <c r="T5" s="133" t="s">
        <v>0</v>
      </c>
      <c r="U5" s="135"/>
      <c r="V5" s="5"/>
      <c r="W5" s="43" t="s">
        <v>24</v>
      </c>
      <c r="X5" s="5"/>
      <c r="Y5" s="132"/>
      <c r="Z5" s="134"/>
      <c r="AA5" s="136"/>
      <c r="AB5" s="131"/>
      <c r="AC5" s="133" t="s">
        <v>0</v>
      </c>
      <c r="AD5" s="135"/>
      <c r="AE5" s="5"/>
      <c r="AF5" s="43" t="s">
        <v>25</v>
      </c>
      <c r="AG5" s="5"/>
      <c r="AH5" s="132"/>
      <c r="AI5" s="134"/>
      <c r="AJ5" s="136"/>
      <c r="AK5" s="131"/>
      <c r="AL5" s="133" t="s">
        <v>0</v>
      </c>
      <c r="AM5" s="135"/>
      <c r="AN5" s="5"/>
      <c r="AO5" s="43" t="s">
        <v>26</v>
      </c>
      <c r="AP5" s="5"/>
      <c r="AQ5" s="132"/>
      <c r="AR5" s="134"/>
      <c r="AS5" s="13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29"/>
      <c r="AI26" s="126"/>
      <c r="AJ26" s="147" t="s">
        <v>3</v>
      </c>
      <c r="AK26" s="129"/>
      <c r="AL26" s="126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0"/>
      <c r="AI27" s="128"/>
      <c r="AJ27" s="147"/>
      <c r="AK27" s="130"/>
      <c r="AL27" s="128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2025-02-15T18:36:00Z</dcterms:modified>
</cp:coreProperties>
</file>