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0a91d7b3e90942/Área de Trabalho/"/>
    </mc:Choice>
  </mc:AlternateContent>
  <xr:revisionPtr revIDLastSave="0" documentId="8_{2B417FC3-7EBB-4285-BB8C-50C22356334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E17" i="6" s="1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C37" i="6"/>
  <c r="C36" i="6"/>
  <c r="C34" i="6"/>
  <c r="B34" i="6"/>
  <c r="C33" i="6"/>
  <c r="C32" i="6"/>
  <c r="C31" i="6"/>
  <c r="B31" i="6"/>
  <c r="C16" i="6"/>
  <c r="J16" i="6" s="1"/>
  <c r="C15" i="6"/>
  <c r="C14" i="6"/>
  <c r="C12" i="6"/>
  <c r="B12" i="6" s="1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 s="1"/>
  <c r="CM21" i="2"/>
  <c r="CT21" i="2"/>
  <c r="CQ18" i="2"/>
  <c r="CU18" i="2"/>
  <c r="CP18" i="2"/>
  <c r="CV18" i="2"/>
  <c r="CO18" i="2"/>
  <c r="CR18" i="2"/>
  <c r="CN18" i="2"/>
  <c r="CS18" i="2" s="1"/>
  <c r="CM18" i="2"/>
  <c r="CT18" i="2"/>
  <c r="CQ15" i="2"/>
  <c r="CU15" i="2" s="1"/>
  <c r="CP15" i="2"/>
  <c r="CV15" i="2" s="1"/>
  <c r="CO15" i="2"/>
  <c r="CR15" i="2"/>
  <c r="CN15" i="2"/>
  <c r="CS15" i="2" s="1"/>
  <c r="CM15" i="2"/>
  <c r="CT15" i="2"/>
  <c r="CQ12" i="2"/>
  <c r="CU12" i="2" s="1"/>
  <c r="CP12" i="2"/>
  <c r="CV12" i="2"/>
  <c r="CO12" i="2"/>
  <c r="CR12" i="2"/>
  <c r="CN12" i="2"/>
  <c r="CS12" i="2"/>
  <c r="CM12" i="2"/>
  <c r="CT12" i="2"/>
  <c r="CQ9" i="2"/>
  <c r="CU9" i="2" s="1"/>
  <c r="CP9" i="2"/>
  <c r="CV9" i="2"/>
  <c r="CO9" i="2"/>
  <c r="CR9" i="2" s="1"/>
  <c r="CN9" i="2"/>
  <c r="CS9" i="2" s="1"/>
  <c r="CM9" i="2"/>
  <c r="CM2" i="2"/>
  <c r="CB2" i="2"/>
  <c r="CF21" i="2"/>
  <c r="CJ21" i="2"/>
  <c r="CE21" i="2"/>
  <c r="CK21" i="2" s="1"/>
  <c r="CD21" i="2"/>
  <c r="CG21" i="2"/>
  <c r="CC21" i="2"/>
  <c r="CH21" i="2"/>
  <c r="CB21" i="2"/>
  <c r="CI21" i="2" s="1"/>
  <c r="CF18" i="2"/>
  <c r="CJ18" i="2"/>
  <c r="CE18" i="2"/>
  <c r="CK18" i="2" s="1"/>
  <c r="CD18" i="2"/>
  <c r="CG18" i="2"/>
  <c r="CC18" i="2"/>
  <c r="CH18" i="2" s="1"/>
  <c r="CB18" i="2"/>
  <c r="CI18" i="2"/>
  <c r="CF15" i="2"/>
  <c r="CJ15" i="2"/>
  <c r="CE15" i="2"/>
  <c r="CK15" i="2"/>
  <c r="CD15" i="2"/>
  <c r="CG15" i="2"/>
  <c r="CC15" i="2"/>
  <c r="CH15" i="2" s="1"/>
  <c r="CB15" i="2"/>
  <c r="CI15" i="2"/>
  <c r="CF12" i="2"/>
  <c r="CJ12" i="2"/>
  <c r="CE12" i="2"/>
  <c r="CK12" i="2" s="1"/>
  <c r="CD12" i="2"/>
  <c r="CG12" i="2"/>
  <c r="CC12" i="2"/>
  <c r="CH12" i="2" s="1"/>
  <c r="CB12" i="2"/>
  <c r="CI12" i="2"/>
  <c r="CF9" i="2"/>
  <c r="CJ9" i="2" s="1"/>
  <c r="CE9" i="2"/>
  <c r="CK9" i="2"/>
  <c r="CD9" i="2"/>
  <c r="CG9" i="2"/>
  <c r="CC9" i="2"/>
  <c r="CC6" i="2" s="1"/>
  <c r="CH9" i="2"/>
  <c r="CB9" i="2"/>
  <c r="CI9" i="2"/>
  <c r="BU21" i="2"/>
  <c r="BY21" i="2" s="1"/>
  <c r="BT21" i="2"/>
  <c r="BZ21" i="2"/>
  <c r="BS21" i="2"/>
  <c r="BV21" i="2" s="1"/>
  <c r="BR21" i="2"/>
  <c r="BW21" i="2" s="1"/>
  <c r="BQ21" i="2"/>
  <c r="BX21" i="2"/>
  <c r="BU18" i="2"/>
  <c r="BY18" i="2" s="1"/>
  <c r="BT18" i="2"/>
  <c r="BZ18" i="2"/>
  <c r="BS18" i="2"/>
  <c r="BV18" i="2" s="1"/>
  <c r="BR18" i="2"/>
  <c r="BW18" i="2"/>
  <c r="BQ18" i="2"/>
  <c r="BX18" i="2"/>
  <c r="BU15" i="2"/>
  <c r="BY15" i="2"/>
  <c r="BT15" i="2"/>
  <c r="BZ15" i="2"/>
  <c r="BS15" i="2"/>
  <c r="BV15" i="2" s="1"/>
  <c r="BR15" i="2"/>
  <c r="BW15" i="2"/>
  <c r="BQ15" i="2"/>
  <c r="BX15" i="2" s="1"/>
  <c r="BU12" i="2"/>
  <c r="BY12" i="2" s="1"/>
  <c r="BT12" i="2"/>
  <c r="BZ12" i="2"/>
  <c r="BS12" i="2"/>
  <c r="BV12" i="2" s="1"/>
  <c r="BR12" i="2"/>
  <c r="BW12" i="2"/>
  <c r="BQ12" i="2"/>
  <c r="BX12" i="2" s="1"/>
  <c r="BQ2" i="2"/>
  <c r="BU9" i="2"/>
  <c r="BY9" i="2" s="1"/>
  <c r="BT9" i="2"/>
  <c r="BT6" i="2" s="1"/>
  <c r="BS9" i="2"/>
  <c r="BV9" i="2"/>
  <c r="BR9" i="2"/>
  <c r="BQ9" i="2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/>
  <c r="BF18" i="2"/>
  <c r="BM18" i="2" s="1"/>
  <c r="BJ15" i="2"/>
  <c r="BI15" i="2"/>
  <c r="BO15" i="2" s="1"/>
  <c r="BH15" i="2"/>
  <c r="BK15" i="2"/>
  <c r="BG15" i="2"/>
  <c r="BL15" i="2" s="1"/>
  <c r="BF15" i="2"/>
  <c r="BM15" i="2" s="1"/>
  <c r="BJ12" i="2"/>
  <c r="BN12" i="2"/>
  <c r="BI12" i="2"/>
  <c r="BO12" i="2"/>
  <c r="BH12" i="2"/>
  <c r="BK12" i="2"/>
  <c r="BG12" i="2"/>
  <c r="BL12" i="2" s="1"/>
  <c r="BF12" i="2"/>
  <c r="BM12" i="2" s="1"/>
  <c r="BJ9" i="2"/>
  <c r="BN9" i="2"/>
  <c r="BI9" i="2"/>
  <c r="BO9" i="2" s="1"/>
  <c r="BH9" i="2"/>
  <c r="BK9" i="2" s="1"/>
  <c r="BG9" i="2"/>
  <c r="BG6" i="2" s="1"/>
  <c r="BF9" i="2"/>
  <c r="BM9" i="2"/>
  <c r="BF2" i="2"/>
  <c r="BO18" i="2"/>
  <c r="AY21" i="2"/>
  <c r="BC21" i="2" s="1"/>
  <c r="AX21" i="2"/>
  <c r="BD21" i="2"/>
  <c r="AW21" i="2"/>
  <c r="AZ21" i="2"/>
  <c r="AV21" i="2"/>
  <c r="BA21" i="2"/>
  <c r="AU21" i="2"/>
  <c r="BB21" i="2" s="1"/>
  <c r="AY18" i="2"/>
  <c r="BC18" i="2" s="1"/>
  <c r="AX18" i="2"/>
  <c r="BD18" i="2"/>
  <c r="AW18" i="2"/>
  <c r="AZ18" i="2" s="1"/>
  <c r="AV18" i="2"/>
  <c r="BA18" i="2" s="1"/>
  <c r="AU18" i="2"/>
  <c r="BB18" i="2" s="1"/>
  <c r="AY15" i="2"/>
  <c r="BC15" i="2"/>
  <c r="AX15" i="2"/>
  <c r="BD15" i="2" s="1"/>
  <c r="AW15" i="2"/>
  <c r="AZ15" i="2" s="1"/>
  <c r="AV15" i="2"/>
  <c r="BA15" i="2" s="1"/>
  <c r="AU15" i="2"/>
  <c r="BB15" i="2"/>
  <c r="AY12" i="2"/>
  <c r="BC12" i="2"/>
  <c r="AX12" i="2"/>
  <c r="BD12" i="2" s="1"/>
  <c r="AW12" i="2"/>
  <c r="AZ12" i="2" s="1"/>
  <c r="AV12" i="2"/>
  <c r="BA12" i="2"/>
  <c r="AU12" i="2"/>
  <c r="BB12" i="2" s="1"/>
  <c r="AY9" i="2"/>
  <c r="AY6" i="2" s="1"/>
  <c r="AX9" i="2"/>
  <c r="AX6" i="2" s="1"/>
  <c r="AW9" i="2"/>
  <c r="AW6" i="2" s="1"/>
  <c r="AZ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S18" i="2" s="1"/>
  <c r="C16" i="2"/>
  <c r="I18" i="2" s="1"/>
  <c r="R21" i="2" s="1"/>
  <c r="AA9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6" i="6"/>
  <c r="BU6" i="2"/>
  <c r="CF6" i="2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6" i="6"/>
  <c r="G16" i="6"/>
  <c r="H16" i="6"/>
  <c r="K23" i="6"/>
  <c r="D19" i="6"/>
  <c r="D20" i="6"/>
  <c r="D16" i="6"/>
  <c r="K16" i="6"/>
  <c r="CO6" i="2"/>
  <c r="CE6" i="2"/>
  <c r="BQ6" i="2"/>
  <c r="CQ6" i="2"/>
  <c r="BS6" i="2"/>
  <c r="CB6" i="2"/>
  <c r="CT9" i="2"/>
  <c r="CD6" i="2"/>
  <c r="BR6" i="2"/>
  <c r="BX9" i="2"/>
  <c r="AV6" i="2"/>
  <c r="B33" i="6"/>
  <c r="B37" i="6"/>
  <c r="B10" i="6"/>
  <c r="B27" i="6"/>
  <c r="K27" i="6"/>
  <c r="D27" i="6"/>
  <c r="N50" i="6"/>
  <c r="N49" i="6"/>
  <c r="N48" i="6"/>
  <c r="N47" i="6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U5" i="2" l="1"/>
  <c r="S5" i="2"/>
  <c r="A5" i="2"/>
  <c r="G4" i="2" s="1"/>
  <c r="C5" i="2"/>
  <c r="I4" i="2" s="1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AD5" i="2"/>
  <c r="AB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R4" i="2" s="1"/>
  <c r="AA4" i="2" s="1"/>
  <c r="H41" i="6"/>
  <c r="J13" i="2"/>
  <c r="K41" i="6"/>
  <c r="J40" i="6"/>
  <c r="B17" i="6"/>
  <c r="H17" i="6"/>
  <c r="K17" i="6"/>
  <c r="F44" i="6"/>
  <c r="H39" i="6"/>
  <c r="BZ9" i="2"/>
  <c r="J41" i="6"/>
  <c r="BF6" i="2"/>
  <c r="J5" i="2" s="1"/>
  <c r="P4" i="2" s="1"/>
  <c r="Y4" i="2" s="1"/>
  <c r="BI6" i="2"/>
  <c r="CN6" i="2"/>
  <c r="AK5" i="2" s="1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M5" i="2" l="1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R12" i="2" l="1"/>
  <c r="AB21" i="2"/>
  <c r="AA15" i="2" l="1"/>
  <c r="AK21" i="2"/>
  <c r="F8" i="6"/>
  <c r="I8" i="6"/>
  <c r="H8" i="6"/>
  <c r="J8" i="6"/>
  <c r="G8" i="6"/>
  <c r="AJ18" i="2" l="1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K12" i="6" s="1"/>
  <c r="H11" i="6"/>
  <c r="J11" i="6"/>
  <c r="G11" i="6"/>
  <c r="I11" i="6"/>
  <c r="K11" i="6" s="1"/>
  <c r="F11" i="6"/>
  <c r="J10" i="6"/>
  <c r="G10" i="6"/>
  <c r="H10" i="6"/>
  <c r="I10" i="6"/>
  <c r="K10" i="6" s="1"/>
  <c r="F10" i="6"/>
  <c r="K8" i="6"/>
  <c r="E8" i="6"/>
  <c r="D8" i="6"/>
  <c r="I9" i="6"/>
  <c r="F9" i="6"/>
  <c r="H9" i="6"/>
  <c r="H28" i="6" s="1"/>
  <c r="J9" i="6"/>
  <c r="J28" i="6" s="1"/>
  <c r="G9" i="6"/>
  <c r="G28" i="6" s="1"/>
  <c r="AS21" i="2" l="1"/>
  <c r="F32" i="6"/>
  <c r="I32" i="6"/>
  <c r="J32" i="6"/>
  <c r="H32" i="6"/>
  <c r="G32" i="6"/>
  <c r="D15" i="6"/>
  <c r="E15" i="6"/>
  <c r="N15" i="6" s="1"/>
  <c r="K15" i="6"/>
  <c r="D14" i="6"/>
  <c r="E14" i="6"/>
  <c r="N14" i="6" s="1"/>
  <c r="K14" i="6"/>
  <c r="E13" i="6"/>
  <c r="D13" i="6"/>
  <c r="K13" i="6"/>
  <c r="D12" i="6"/>
  <c r="E12" i="6"/>
  <c r="D11" i="6"/>
  <c r="E11" i="6"/>
  <c r="D10" i="6"/>
  <c r="E10" i="6"/>
  <c r="D9" i="6"/>
  <c r="E9" i="6"/>
  <c r="F28" i="6"/>
  <c r="K9" i="6"/>
  <c r="I28" i="6"/>
  <c r="D28" i="6"/>
  <c r="E28" i="6"/>
  <c r="K28" i="6"/>
  <c r="F38" i="6" l="1"/>
  <c r="I38" i="6"/>
  <c r="G38" i="6"/>
  <c r="J38" i="6"/>
  <c r="H38" i="6"/>
  <c r="G37" i="6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K35" i="6" s="1"/>
  <c r="F35" i="6"/>
  <c r="I34" i="6"/>
  <c r="J34" i="6"/>
  <c r="F34" i="6"/>
  <c r="G34" i="6"/>
  <c r="H34" i="6"/>
  <c r="F33" i="6"/>
  <c r="J33" i="6"/>
  <c r="H33" i="6"/>
  <c r="I33" i="6"/>
  <c r="K33" i="6" s="1"/>
  <c r="G33" i="6"/>
  <c r="K32" i="6"/>
  <c r="D32" i="6"/>
  <c r="E32" i="6"/>
  <c r="I31" i="6"/>
  <c r="J31" i="6"/>
  <c r="J51" i="6" s="1"/>
  <c r="F31" i="6"/>
  <c r="H31" i="6"/>
  <c r="H51" i="6" s="1"/>
  <c r="G31" i="6"/>
  <c r="G51" i="6" s="1"/>
  <c r="N13" i="6"/>
  <c r="N12" i="6" s="1"/>
  <c r="N11" i="6" s="1"/>
  <c r="N10" i="6" s="1"/>
  <c r="N9" i="6" s="1"/>
  <c r="N8" i="6" s="1"/>
  <c r="A63" i="6" s="1"/>
  <c r="K38" i="6" l="1"/>
  <c r="D38" i="6"/>
  <c r="E38" i="6"/>
  <c r="N38" i="6" s="1"/>
  <c r="K37" i="6"/>
  <c r="D37" i="6"/>
  <c r="E37" i="6"/>
  <c r="N37" i="6" s="1"/>
  <c r="K36" i="6"/>
  <c r="E36" i="6"/>
  <c r="D36" i="6"/>
  <c r="D35" i="6"/>
  <c r="E35" i="6"/>
  <c r="E34" i="6"/>
  <c r="D34" i="6"/>
  <c r="K34" i="6"/>
  <c r="E33" i="6"/>
  <c r="D33" i="6"/>
  <c r="E31" i="6"/>
  <c r="E51" i="6" s="1"/>
  <c r="D31" i="6"/>
  <c r="D51" i="6" s="1"/>
  <c r="F51" i="6"/>
  <c r="K31" i="6"/>
  <c r="K51" i="6" s="1"/>
  <c r="I51" i="6"/>
  <c r="N36" i="6" l="1"/>
  <c r="N35" i="6" s="1"/>
  <c r="N34" i="6"/>
  <c r="N33" i="6"/>
  <c r="N32" i="6" s="1"/>
  <c r="N31" i="6" s="1"/>
  <c r="A67" i="6" s="1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<sst xmlns="http://schemas.openxmlformats.org/spreadsheetml/2006/main" count="439" uniqueCount="110">
  <si>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</si>
  <si>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</si>
  <si>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</si>
  <si>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</si>
  <si>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</si>
  <si>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</si>
  <si>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</si>
  <si>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</si>
  <si>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</si>
  <si>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</si>
  <si>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</si>
  <si>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</si>
  <si>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</si>
  <si>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</si>
  <si>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</si>
  <si>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</si>
  <si>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</si>
  <si>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</si>
  <si>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</si>
  <si>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</si>
  <si>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</si>
  <si>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</si>
  <si>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</si>
  <si>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</si>
  <si>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</si>
  <si>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</si>
  <si>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</si>
  <si>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</si>
  <si>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</si>
  <si>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</si>
  <si>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</si>
  <si>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</si>
  <si>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</si>
  <si>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</si>
  <si>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</si>
  <si>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</si>
  <si>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</si>
  <si>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</si>
  <si>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</si>
  <si>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</si>
  <si>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</si>
  <si>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</si>
  <si>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</si>
  <si>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</si>
  <si>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</si>
  <si>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</si>
  <si>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</si>
  <si>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</si>
  <si>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</si>
  <si>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</si>
  <si>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</si>
  <si>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</si>
  <si>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</si>
  <si>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</si>
  <si>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</si>
  <si>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</si>
  <si>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</si>
  <si>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</si>
  <si>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</si>
  <si>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</si>
  <si>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</si>
  <si>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</si>
  <si>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</si>
  <si>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</si>
  <si>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</si>
  <si>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</si>
  <si>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</si>
  <si>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</si>
  <si>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</si>
  <si>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</si>
  <si>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</si>
  <si>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</si>
  <si>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</si>
  <si>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</si>
  <si>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</si>
  <si>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</si>
  <si>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</si>
  <si>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</si>
  <si>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</si>
  <si>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</si>
  <si>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</si>
  <si>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</si>
  <si>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</si>
  <si>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</si>
  <si>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</si>
  <si>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</si>
  <si>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</si>
  <si>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</si>
  <si>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</si>
  <si>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</si>
  <si>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</si>
  <si>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</si>
  <si>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CISPLATINA</t>
  </si>
  <si>
    <t>M</t>
  </si>
  <si>
    <t>LEANDRIN</t>
  </si>
  <si>
    <t>ESPEL</t>
  </si>
  <si>
    <t>CELSO EGAS</t>
  </si>
  <si>
    <t>DEMETRIUS</t>
  </si>
  <si>
    <t>ALEXANDRE</t>
  </si>
  <si>
    <t>ZANELLA</t>
  </si>
  <si>
    <t>JULIMHO</t>
  </si>
  <si>
    <t>BENE</t>
  </si>
  <si>
    <t>SIDNEY ALVES</t>
  </si>
  <si>
    <t>CHARLEAUX</t>
  </si>
  <si>
    <t>WALNIR</t>
  </si>
  <si>
    <t>BASILIO</t>
  </si>
  <si>
    <t>MARCELINHO</t>
  </si>
  <si>
    <t>NOVAES</t>
  </si>
  <si>
    <t>PIVATO</t>
  </si>
  <si>
    <t>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</si>
</sst>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topLeftCell="A4" zoomScale="96" zoomScaleNormal="96" workbookViewId="0">
      <selection activeCell="AP17" sqref="AP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18" t="s">
        <v>93</v>
      </c>
      <c r="AN1" s="118"/>
      <c r="AO1" s="118"/>
      <c r="AP1" s="19"/>
      <c r="AQ1" s="118">
        <v>2024</v>
      </c>
      <c r="AR1" s="118"/>
      <c r="AS1" s="118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9</v>
      </c>
      <c r="H4" s="135" t="s">
        <v>0</v>
      </c>
      <c r="I4" s="137">
        <f>C5</f>
        <v>1</v>
      </c>
      <c r="J4" s="16"/>
      <c r="K4" s="6"/>
      <c r="L4" s="6"/>
      <c r="M4" s="6"/>
      <c r="N4" s="6"/>
      <c r="O4" s="6"/>
      <c r="P4" s="133">
        <f>J5+G4</f>
        <v>15</v>
      </c>
      <c r="Q4" s="135" t="s">
        <v>0</v>
      </c>
      <c r="R4" s="137">
        <f>L5+I4</f>
        <v>5</v>
      </c>
      <c r="S4" s="16"/>
      <c r="T4" s="6"/>
      <c r="U4" s="6"/>
      <c r="V4" s="6"/>
      <c r="W4" s="6"/>
      <c r="X4" s="6"/>
      <c r="Y4" s="133">
        <f>S5+P4</f>
        <v>21</v>
      </c>
      <c r="Z4" s="135" t="s">
        <v>0</v>
      </c>
      <c r="AA4" s="137">
        <f>U5+R4</f>
        <v>9</v>
      </c>
      <c r="AB4" s="16"/>
      <c r="AC4" s="6"/>
      <c r="AD4" s="6"/>
      <c r="AE4" s="6"/>
      <c r="AF4" s="6"/>
      <c r="AG4" s="6"/>
      <c r="AH4" s="133">
        <f>AB5+Y4</f>
        <v>26</v>
      </c>
      <c r="AI4" s="135" t="s">
        <v>0</v>
      </c>
      <c r="AJ4" s="137">
        <f>AD5+AA4</f>
        <v>14</v>
      </c>
      <c r="AK4" s="16"/>
      <c r="AL4" s="6"/>
      <c r="AM4" s="6"/>
      <c r="AN4" s="6"/>
      <c r="AO4" s="6"/>
      <c r="AP4" s="6"/>
      <c r="AQ4" s="133">
        <f>AK5+AH4</f>
        <v>33</v>
      </c>
      <c r="AR4" s="135" t="s">
        <v>0</v>
      </c>
      <c r="AS4" s="137">
        <f>AM5+AJ4</f>
        <v>17</v>
      </c>
    </row>
    <row r="5" spans="1:100" ht="12" customHeight="1" x14ac:dyDescent="0.2">
      <c r="A5" s="133">
        <f>AU6+AV6</f>
        <v>9</v>
      </c>
      <c r="B5" s="135" t="s">
        <v>0</v>
      </c>
      <c r="C5" s="137">
        <f>AW6+AV6</f>
        <v>1</v>
      </c>
      <c r="D5" s="5"/>
      <c r="E5" s="43" t="s">
        <v>2</v>
      </c>
      <c r="F5" s="5"/>
      <c r="G5" s="134"/>
      <c r="H5" s="136"/>
      <c r="I5" s="138"/>
      <c r="J5" s="133">
        <f>BF6+BG6</f>
        <v>6</v>
      </c>
      <c r="K5" s="135" t="s">
        <v>0</v>
      </c>
      <c r="L5" s="137">
        <f>BH6+BG6</f>
        <v>4</v>
      </c>
      <c r="M5" s="5"/>
      <c r="N5" s="43" t="s">
        <v>23</v>
      </c>
      <c r="O5" s="5"/>
      <c r="P5" s="134"/>
      <c r="Q5" s="136"/>
      <c r="R5" s="138"/>
      <c r="S5" s="133">
        <f>BQ6+BR6</f>
        <v>6</v>
      </c>
      <c r="T5" s="135" t="s">
        <v>0</v>
      </c>
      <c r="U5" s="137">
        <f>BS6+BR6</f>
        <v>4</v>
      </c>
      <c r="V5" s="5"/>
      <c r="W5" s="43" t="s">
        <v>24</v>
      </c>
      <c r="X5" s="5"/>
      <c r="Y5" s="134"/>
      <c r="Z5" s="136"/>
      <c r="AA5" s="138"/>
      <c r="AB5" s="133">
        <f>CB6+CC6</f>
        <v>5</v>
      </c>
      <c r="AC5" s="135" t="s">
        <v>0</v>
      </c>
      <c r="AD5" s="137">
        <f>CD6+CC6</f>
        <v>5</v>
      </c>
      <c r="AE5" s="5"/>
      <c r="AF5" s="43" t="s">
        <v>25</v>
      </c>
      <c r="AG5" s="5"/>
      <c r="AH5" s="134"/>
      <c r="AI5" s="136"/>
      <c r="AJ5" s="138"/>
      <c r="AK5" s="133">
        <f>CM6+CN6</f>
        <v>7</v>
      </c>
      <c r="AL5" s="135" t="s">
        <v>0</v>
      </c>
      <c r="AM5" s="137">
        <f>CO6+CN6</f>
        <v>3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1</v>
      </c>
      <c r="AW6" s="41">
        <f>SUM(AW7:AW21)*2</f>
        <v>0</v>
      </c>
      <c r="AX6" s="41">
        <f>SUM(AX7:AX21)</f>
        <v>18</v>
      </c>
      <c r="AY6" s="41">
        <f>SUM(AY7:AY21)</f>
        <v>13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2</v>
      </c>
      <c r="BH6" s="41">
        <f>SUM(BH7:BH21)*2</f>
        <v>2</v>
      </c>
      <c r="BI6" s="41">
        <f>SUM(BI7:BI21)</f>
        <v>21</v>
      </c>
      <c r="BJ6" s="41">
        <f>SUM(BJ7:BJ21)</f>
        <v>19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22</v>
      </c>
      <c r="BU6" s="41">
        <f>SUM(BU7:BU21)</f>
        <v>19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1</v>
      </c>
      <c r="CD6" s="41">
        <f>SUM(CD7:CD21)*2</f>
        <v>4</v>
      </c>
      <c r="CE6" s="41">
        <f>SUM(CE7:CE21)</f>
        <v>18</v>
      </c>
      <c r="CF6" s="41">
        <f>SUM(CF7:CF21)</f>
        <v>20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1</v>
      </c>
      <c r="CO6" s="41">
        <f>SUM(CO7:CO21)*2</f>
        <v>2</v>
      </c>
      <c r="CP6" s="41">
        <f>SUM(CP7:CP21)</f>
        <v>27</v>
      </c>
      <c r="CQ6" s="41">
        <f>SUM(CQ7:CQ21)</f>
        <v>18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5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6</v>
      </c>
      <c r="W8" s="30" t="s">
        <v>0</v>
      </c>
      <c r="X8" s="33">
        <v>5</v>
      </c>
      <c r="Y8" s="8"/>
      <c r="Z8" s="8"/>
      <c r="AA8" s="37"/>
      <c r="AB8" s="36"/>
      <c r="AC8" s="8"/>
      <c r="AD8" s="8"/>
      <c r="AE8" s="33">
        <v>4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7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LEANDRIN</v>
      </c>
      <c r="B9" s="7"/>
      <c r="C9" s="7"/>
      <c r="D9" s="7"/>
      <c r="E9" s="7"/>
      <c r="F9" s="7"/>
      <c r="G9" s="7"/>
      <c r="H9" s="7"/>
      <c r="I9" s="34" t="str">
        <f>VLOOKUP(C7,$M$23:$T$42,2,0)</f>
        <v>MARCELINHO</v>
      </c>
      <c r="J9" s="35" t="str">
        <f>A9</f>
        <v>LEANDRIN</v>
      </c>
      <c r="K9" s="7"/>
      <c r="L9" s="7"/>
      <c r="M9" s="7"/>
      <c r="N9" s="7"/>
      <c r="O9" s="7"/>
      <c r="P9" s="7"/>
      <c r="Q9" s="7"/>
      <c r="R9" s="34" t="str">
        <f>I21</f>
        <v>SIDNEY ALVES</v>
      </c>
      <c r="S9" s="35" t="str">
        <f>J9</f>
        <v>LEANDRIN</v>
      </c>
      <c r="T9" s="7"/>
      <c r="U9" s="7"/>
      <c r="V9" s="7"/>
      <c r="W9" s="7"/>
      <c r="X9" s="7"/>
      <c r="Y9" s="7"/>
      <c r="Z9" s="7"/>
      <c r="AA9" s="34" t="str">
        <f>R21</f>
        <v>CHARLEAUX</v>
      </c>
      <c r="AB9" s="35" t="str">
        <f>S9</f>
        <v>LEANDRIN</v>
      </c>
      <c r="AC9" s="7"/>
      <c r="AD9" s="7"/>
      <c r="AE9" s="7"/>
      <c r="AF9" s="7"/>
      <c r="AG9" s="7"/>
      <c r="AH9" s="7"/>
      <c r="AI9" s="7"/>
      <c r="AJ9" s="34" t="str">
        <f>AA21</f>
        <v>WALNIR</v>
      </c>
      <c r="AK9" s="35" t="str">
        <f>AB9</f>
        <v>LEANDRIN</v>
      </c>
      <c r="AL9" s="7"/>
      <c r="AM9" s="7"/>
      <c r="AN9" s="7"/>
      <c r="AO9" s="7"/>
      <c r="AP9" s="7"/>
      <c r="AQ9" s="7"/>
      <c r="AR9" s="7"/>
      <c r="AS9" s="34" t="str">
        <f>AJ21</f>
        <v>BASILIO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3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5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5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6</v>
      </c>
      <c r="BU9" s="40">
        <f>IF(OR(V8="",X8=""),"",X8)</f>
        <v>5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5</v>
      </c>
      <c r="BZ9" s="40">
        <f>BT9</f>
        <v>6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4</v>
      </c>
      <c r="CF9" s="40">
        <f>IF(OR(AE8="",AG8=""),"",AG8)</f>
        <v>4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4</v>
      </c>
      <c r="CK9" s="40">
        <f>CE9</f>
        <v>4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7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7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6</v>
      </c>
      <c r="AO11" s="30" t="s">
        <v>0</v>
      </c>
      <c r="AP11" s="33">
        <v>3</v>
      </c>
      <c r="AQ11" s="8"/>
      <c r="AR11" s="8"/>
      <c r="AS11" s="37"/>
    </row>
    <row r="12" spans="1:100" ht="16.5" customHeight="1" x14ac:dyDescent="0.2">
      <c r="A12" s="35" t="str">
        <f>VLOOKUP(A10,$A$23:$H$42,2,0)</f>
        <v>ESPEL</v>
      </c>
      <c r="B12" s="7"/>
      <c r="C12" s="7"/>
      <c r="D12" s="7"/>
      <c r="E12" s="7"/>
      <c r="F12" s="7"/>
      <c r="G12" s="7"/>
      <c r="H12" s="7"/>
      <c r="I12" s="34" t="str">
        <f>VLOOKUP(C10,$M$23:$T$42,2,0)</f>
        <v>BASILIO</v>
      </c>
      <c r="J12" s="35" t="str">
        <f>VLOOKUP(J10,$A$23:$H$42,2,0)</f>
        <v>ESPEL</v>
      </c>
      <c r="K12" s="7"/>
      <c r="L12" s="7"/>
      <c r="M12" s="7"/>
      <c r="N12" s="7"/>
      <c r="O12" s="7"/>
      <c r="P12" s="7"/>
      <c r="Q12" s="7"/>
      <c r="R12" s="34" t="str">
        <f>I9</f>
        <v>MARCELINHO</v>
      </c>
      <c r="S12" s="35" t="str">
        <f>J12</f>
        <v>ESPEL</v>
      </c>
      <c r="T12" s="7"/>
      <c r="U12" s="7"/>
      <c r="V12" s="7"/>
      <c r="W12" s="7"/>
      <c r="X12" s="7"/>
      <c r="Y12" s="7"/>
      <c r="Z12" s="7"/>
      <c r="AA12" s="34" t="str">
        <f>R9</f>
        <v>SIDNEY ALVES</v>
      </c>
      <c r="AB12" s="35" t="str">
        <f>S12</f>
        <v>ESPEL</v>
      </c>
      <c r="AC12" s="7"/>
      <c r="AD12" s="7"/>
      <c r="AE12" s="7"/>
      <c r="AF12" s="7"/>
      <c r="AG12" s="7"/>
      <c r="AH12" s="7"/>
      <c r="AI12" s="7"/>
      <c r="AJ12" s="34" t="s">
        <v>107</v>
      </c>
      <c r="AK12" s="35" t="str">
        <f>AB12</f>
        <v>ESPEL</v>
      </c>
      <c r="AL12" s="7"/>
      <c r="AM12" s="7"/>
      <c r="AN12" s="7"/>
      <c r="AO12" s="7"/>
      <c r="AP12" s="7"/>
      <c r="AQ12" s="7"/>
      <c r="AR12" s="7"/>
      <c r="AS12" s="34" t="s">
        <v>109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3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3</v>
      </c>
      <c r="BF12" s="40">
        <f>IF(OR(M11="",O11=""),"",IF(M11&gt;O11,1,0))</f>
        <v>0</v>
      </c>
      <c r="BG12" s="40">
        <f>IF(OR(M11="",O11=""),"",IF(M11=O11,1,0))</f>
        <v>1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4</v>
      </c>
      <c r="BK12" s="40">
        <f>BH12</f>
        <v>0</v>
      </c>
      <c r="BL12" s="40">
        <f>BG12</f>
        <v>1</v>
      </c>
      <c r="BM12" s="40">
        <f>BF12</f>
        <v>0</v>
      </c>
      <c r="BN12" s="40">
        <f>BJ12</f>
        <v>4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3</v>
      </c>
      <c r="CF12" s="40">
        <f>IF(OR(AE11="",AG11=""),"",AG11)</f>
        <v>2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2</v>
      </c>
      <c r="CK12" s="40">
        <f>CE12</f>
        <v>3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6</v>
      </c>
      <c r="CQ12" s="40">
        <f>IF(OR(AN11="",AP11=""),"",AP11)</f>
        <v>3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3</v>
      </c>
      <c r="CV12" s="40">
        <f>CP12</f>
        <v>6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4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4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CELSO EGAS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WALNIR</v>
      </c>
      <c r="J15" s="35" t="str">
        <f>VLOOKUP(J13,$A$23:$H$42,2,0)</f>
        <v>CELSO EGAS</v>
      </c>
      <c r="K15" s="7"/>
      <c r="L15" s="7"/>
      <c r="M15" s="7"/>
      <c r="N15" s="7"/>
      <c r="O15" s="7"/>
      <c r="P15" s="7"/>
      <c r="Q15" s="7"/>
      <c r="R15" s="34" t="str">
        <f>I12</f>
        <v>BASILIO</v>
      </c>
      <c r="S15" s="35" t="str">
        <f>J15</f>
        <v>CELSO EGAS</v>
      </c>
      <c r="T15" s="7"/>
      <c r="U15" s="7"/>
      <c r="V15" s="7"/>
      <c r="W15" s="7"/>
      <c r="X15" s="7"/>
      <c r="Y15" s="7"/>
      <c r="Z15" s="7"/>
      <c r="AA15" s="34" t="str">
        <f>R12</f>
        <v>MARCELINHO</v>
      </c>
      <c r="AB15" s="35" t="str">
        <f>S15</f>
        <v>CELSO EGAS</v>
      </c>
      <c r="AC15" s="7"/>
      <c r="AD15" s="7"/>
      <c r="AE15" s="7"/>
      <c r="AF15" s="7"/>
      <c r="AG15" s="7"/>
      <c r="AH15" s="7"/>
      <c r="AI15" s="7"/>
      <c r="AJ15" s="34" t="s">
        <v>108</v>
      </c>
      <c r="AK15" s="35" t="str">
        <f>AB15</f>
        <v>CELSO EGAS</v>
      </c>
      <c r="AL15" s="7"/>
      <c r="AM15" s="7"/>
      <c r="AN15" s="7"/>
      <c r="AO15" s="7"/>
      <c r="AP15" s="7"/>
      <c r="AQ15" s="7"/>
      <c r="AR15" s="7"/>
      <c r="AS15" s="34" t="s">
        <v>103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4</v>
      </c>
      <c r="AY15" s="40">
        <f>IF(OR(D14="",F14=""),"",F14)</f>
        <v>3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3</v>
      </c>
      <c r="BD15" s="40">
        <f>AX15</f>
        <v>4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5</v>
      </c>
      <c r="BJ15" s="40">
        <f>IF(OR(M14="",O14=""),"",O14)</f>
        <v>4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4</v>
      </c>
      <c r="BO15" s="40">
        <f>BI15</f>
        <v>5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3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3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4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4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4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4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7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8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DEMETRIUS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CHARLEAUX</v>
      </c>
      <c r="J18" s="35" t="str">
        <f>VLOOKUP(J16,$A$23:$H$42,2,0)</f>
        <v>DEMETRIUS</v>
      </c>
      <c r="K18" s="7"/>
      <c r="L18" s="7"/>
      <c r="M18" s="7"/>
      <c r="N18" s="7"/>
      <c r="O18" s="7"/>
      <c r="P18" s="7"/>
      <c r="Q18" s="7"/>
      <c r="R18" s="34" t="str">
        <f>I15</f>
        <v>WALNIR</v>
      </c>
      <c r="S18" s="35" t="str">
        <f>J18</f>
        <v>DEMETRIUS</v>
      </c>
      <c r="T18" s="7"/>
      <c r="U18" s="7"/>
      <c r="V18" s="7"/>
      <c r="W18" s="7"/>
      <c r="X18" s="7"/>
      <c r="Y18" s="7"/>
      <c r="Z18" s="7"/>
      <c r="AA18" s="34" t="str">
        <f>R15</f>
        <v>BASILIO</v>
      </c>
      <c r="AB18" s="35" t="str">
        <f>S18</f>
        <v>DEMETRIUS</v>
      </c>
      <c r="AC18" s="7"/>
      <c r="AD18" s="7"/>
      <c r="AE18" s="7"/>
      <c r="AF18" s="7"/>
      <c r="AG18" s="7"/>
      <c r="AH18" s="7"/>
      <c r="AI18" s="7"/>
      <c r="AJ18" s="34" t="str">
        <f>AA15</f>
        <v>MARCELINHO</v>
      </c>
      <c r="AK18" s="35" t="str">
        <f>AB18</f>
        <v>DEMETRIUS</v>
      </c>
      <c r="AL18" s="7"/>
      <c r="AM18" s="7"/>
      <c r="AN18" s="7"/>
      <c r="AO18" s="7"/>
      <c r="AP18" s="7"/>
      <c r="AQ18" s="7"/>
      <c r="AR18" s="7"/>
      <c r="AS18" s="34" t="str">
        <f>AJ15</f>
        <v>PIVATO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5</v>
      </c>
      <c r="AY18" s="40">
        <f>IF(OR(D17="",F17=""),"",F17)</f>
        <v>3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3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4</v>
      </c>
      <c r="BJ18" s="40">
        <f>IF(OR(M17="",O17=""),"",O17)</f>
        <v>7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7</v>
      </c>
      <c r="BO18" s="40">
        <f>BI18</f>
        <v>4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2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5</v>
      </c>
      <c r="CF18" s="40">
        <f>IF(OR(AE17="",AG17=""),"",AG17)</f>
        <v>8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8</v>
      </c>
      <c r="CK18" s="40">
        <f>CE18</f>
        <v>5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3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3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6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7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ALEXANDRE</v>
      </c>
      <c r="B21" s="7"/>
      <c r="C21" s="7"/>
      <c r="D21" s="7"/>
      <c r="E21" s="7"/>
      <c r="F21" s="7"/>
      <c r="G21" s="7"/>
      <c r="H21" s="7"/>
      <c r="I21" s="34" t="str">
        <f>VLOOKUP(C19,$M$23:$T$42,2,0)</f>
        <v>SIDNEY ALVES</v>
      </c>
      <c r="J21" s="35" t="str">
        <f>VLOOKUP(J19,$A$23:$H$42,2,0)</f>
        <v>ALEXANDRE</v>
      </c>
      <c r="K21" s="7"/>
      <c r="L21" s="7"/>
      <c r="M21" s="7"/>
      <c r="N21" s="7"/>
      <c r="O21" s="7"/>
      <c r="P21" s="7"/>
      <c r="Q21" s="7"/>
      <c r="R21" s="34" t="str">
        <f>I18</f>
        <v>CHARLEAUX</v>
      </c>
      <c r="S21" s="35" t="str">
        <f>J21</f>
        <v>ALEXANDRE</v>
      </c>
      <c r="T21" s="7"/>
      <c r="U21" s="7"/>
      <c r="V21" s="7"/>
      <c r="W21" s="7"/>
      <c r="X21" s="7"/>
      <c r="Y21" s="7"/>
      <c r="Z21" s="7"/>
      <c r="AA21" s="34" t="str">
        <f>R18</f>
        <v>WALNIR</v>
      </c>
      <c r="AB21" s="35" t="str">
        <f>S21</f>
        <v>ALEXANDRE</v>
      </c>
      <c r="AC21" s="7"/>
      <c r="AD21" s="7"/>
      <c r="AE21" s="7"/>
      <c r="AF21" s="7"/>
      <c r="AG21" s="7"/>
      <c r="AH21" s="7"/>
      <c r="AI21" s="7"/>
      <c r="AJ21" s="34" t="str">
        <f>AA18</f>
        <v>BASILIO</v>
      </c>
      <c r="AK21" s="35" t="str">
        <f>AB21</f>
        <v>ALEXANDRE</v>
      </c>
      <c r="AL21" s="7"/>
      <c r="AM21" s="7"/>
      <c r="AN21" s="7"/>
      <c r="AO21" s="7"/>
      <c r="AP21" s="7"/>
      <c r="AQ21" s="7"/>
      <c r="AR21" s="7"/>
      <c r="AS21" s="34" t="str">
        <f>AJ18</f>
        <v>MARCELINHO</v>
      </c>
      <c r="AU21" s="40">
        <f>IF(OR(D20="",F20=""),"",IF(D20&gt;F20,1,0))</f>
        <v>0</v>
      </c>
      <c r="AV21" s="40">
        <f>IF(OR(D20="",F20=""),"",IF(D20=F20,1,0))</f>
        <v>1</v>
      </c>
      <c r="AW21" s="40">
        <f>IF(OR(D20="",F20=""),"",IF(D20&lt;F20,1,0))</f>
        <v>0</v>
      </c>
      <c r="AX21" s="40">
        <f>IF(OR(D20="",F20=""),"",D20)</f>
        <v>3</v>
      </c>
      <c r="AY21" s="40">
        <f>IF(OR(D20="",F20=""),"",F20)</f>
        <v>3</v>
      </c>
      <c r="AZ21" s="40">
        <f>AW21</f>
        <v>0</v>
      </c>
      <c r="BA21" s="40">
        <f>AV21</f>
        <v>1</v>
      </c>
      <c r="BB21" s="40">
        <f>AU21</f>
        <v>0</v>
      </c>
      <c r="BC21" s="40">
        <f>AY21</f>
        <v>3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3</v>
      </c>
      <c r="BJ21" s="40">
        <f>IF(OR(M20="",O20=""),"",O20)</f>
        <v>3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3</v>
      </c>
      <c r="BO21" s="40">
        <f>BI21</f>
        <v>3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6</v>
      </c>
      <c r="BU21" s="40">
        <f>IF(OR(V20="",X20=""),"",X20)</f>
        <v>2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2</v>
      </c>
      <c r="BZ21" s="40">
        <f>BT21</f>
        <v>6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7</v>
      </c>
      <c r="CQ21" s="40">
        <f>IF(OR(AN20="",AP20=""),"",AP20)</f>
        <v>4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4</v>
      </c>
      <c r="CV21" s="40">
        <f>CP21</f>
        <v>7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94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1160</v>
      </c>
      <c r="L23" s="117"/>
      <c r="M23" s="22">
        <v>1</v>
      </c>
      <c r="N23" s="113" t="s">
        <v>102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1237</v>
      </c>
      <c r="X23" s="117"/>
      <c r="AE23" s="31" t="s">
        <v>19</v>
      </c>
      <c r="AF23" s="23"/>
      <c r="AG23" s="125">
        <v>45535</v>
      </c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</row>
    <row r="24" spans="1:100" s="25" customFormat="1" ht="21" customHeight="1" x14ac:dyDescent="0.25">
      <c r="A24" s="22">
        <v>2</v>
      </c>
      <c r="B24" s="113" t="s">
        <v>95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1044</v>
      </c>
      <c r="L24" s="117"/>
      <c r="M24" s="22">
        <v>2</v>
      </c>
      <c r="N24" s="113" t="s">
        <v>103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171</v>
      </c>
      <c r="X24" s="117"/>
    </row>
    <row r="25" spans="1:100" s="25" customFormat="1" ht="21" customHeight="1" x14ac:dyDescent="0.25">
      <c r="A25" s="22">
        <v>3</v>
      </c>
      <c r="B25" s="113" t="s">
        <v>96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1159</v>
      </c>
      <c r="L25" s="117"/>
      <c r="M25" s="22">
        <v>3</v>
      </c>
      <c r="N25" s="113" t="s">
        <v>104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1722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97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986</v>
      </c>
      <c r="L26" s="117"/>
      <c r="M26" s="22">
        <v>4</v>
      </c>
      <c r="N26" s="113" t="s">
        <v>105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1532</v>
      </c>
      <c r="X26" s="117"/>
      <c r="AA26" s="119" t="s">
        <v>92</v>
      </c>
      <c r="AB26" s="120"/>
      <c r="AC26" s="120"/>
      <c r="AD26" s="120"/>
      <c r="AE26" s="120"/>
      <c r="AF26" s="120"/>
      <c r="AG26" s="121"/>
      <c r="AH26" s="126">
        <f>AQ4</f>
        <v>33</v>
      </c>
      <c r="AI26" s="127"/>
      <c r="AJ26" s="130" t="s">
        <v>3</v>
      </c>
      <c r="AK26" s="131">
        <f>AS4</f>
        <v>17</v>
      </c>
      <c r="AL26" s="126"/>
      <c r="AM26" s="119">
        <v>2004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98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2483</v>
      </c>
      <c r="L27" s="117"/>
      <c r="M27" s="22">
        <v>5</v>
      </c>
      <c r="N27" s="113" t="s">
        <v>106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1962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8"/>
      <c r="AI27" s="129"/>
      <c r="AJ27" s="130"/>
      <c r="AK27" s="132"/>
      <c r="AL27" s="128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99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2128</v>
      </c>
      <c r="L28" s="117"/>
      <c r="M28" s="22" t="s">
        <v>9</v>
      </c>
      <c r="N28" s="113" t="s">
        <v>107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167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100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2127</v>
      </c>
      <c r="L29" s="117"/>
      <c r="M29" s="22" t="s">
        <v>10</v>
      </c>
      <c r="N29" s="113" t="s">
        <v>108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2361</v>
      </c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 t="s">
        <v>101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2400</v>
      </c>
      <c r="L30" s="117"/>
      <c r="M30" s="22" t="s">
        <v>11</v>
      </c>
      <c r="N30" s="113" t="s">
        <v>109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2595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C9" sqref="C9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33</v>
      </c>
      <c r="H3" s="62" t="s">
        <v>3</v>
      </c>
      <c r="I3" s="66">
        <f>Súmula!AK26</f>
        <v>17</v>
      </c>
      <c r="J3" s="67"/>
      <c r="K3" s="67"/>
      <c r="L3" s="68">
        <f>Súmula!AM26</f>
        <v>2004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45535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1160</v>
      </c>
      <c r="C8" s="59" t="str">
        <f>IF(Súmula!B23="","",Súmula!B23)</f>
        <v>LEANDRIN</v>
      </c>
      <c r="D8" s="49">
        <f>IF(C8="","",SUM(F8:H8))</f>
        <v>5</v>
      </c>
      <c r="E8" s="69">
        <f>IF(C8="","",(F8*2)+G8)</f>
        <v>9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25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49">
        <f>IF(C8="","",I8-J8)</f>
        <v>11</v>
      </c>
      <c r="L8" s="49"/>
      <c r="N8" s="49" t="str">
        <f>IF(N9="",IF(C8="","",PROPER(C8)&amp;" "&amp;E8&amp;"/"&amp;D8*2),IF(C8="","",PROPER(C8)&amp;" "&amp;E8&amp;"/"&amp;D8*2&amp;","))</f>
        <v>Leandrin 9/10,</v>
      </c>
    </row>
    <row r="9" spans="1:14" ht="18.95" customHeight="1" x14ac:dyDescent="0.2">
      <c r="A9" s="49">
        <f>Súmula!A24</f>
        <v>2</v>
      </c>
      <c r="B9" s="60">
        <f>IF(C9="","",Súmula!K24)</f>
        <v>1044</v>
      </c>
      <c r="C9" s="59" t="str">
        <f>IF(Súmula!B24="","",Súmula!B24)</f>
        <v>ESPEL</v>
      </c>
      <c r="D9" s="49">
        <f t="shared" ref="D9:D16" si="0">IF(C9="","",SUM(F9:H9))</f>
        <v>5</v>
      </c>
      <c r="E9" s="69">
        <f t="shared" ref="E9:E27" si="1">IF(C9="","",(F9*2)+G9)</f>
        <v>9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21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49">
        <f t="shared" ref="K9:K16" si="2">IF(C9="","",I9-J9)</f>
        <v>8</v>
      </c>
      <c r="L9" s="49"/>
      <c r="N9" s="49" t="str">
        <f t="shared" ref="N9:N27" si="3">IF(N10="",IF(C9="","",PROPER(C9)&amp;" "&amp;E9&amp;"/"&amp;D9*2),IF(C9="","",PROPER(C9)&amp;" "&amp;E9&amp;"/"&amp;D9*2&amp;","))</f>
        <v>Espel 9/10,</v>
      </c>
    </row>
    <row r="10" spans="1:14" ht="18.95" customHeight="1" x14ac:dyDescent="0.2">
      <c r="A10" s="49">
        <f>Súmula!A25</f>
        <v>3</v>
      </c>
      <c r="B10" s="60">
        <f>IF(C10="","",Súmula!K25)</f>
        <v>1159</v>
      </c>
      <c r="C10" s="59" t="str">
        <f>IF(Súmula!B25="","",Súmula!B25)</f>
        <v>CELSO EGAS</v>
      </c>
      <c r="D10" s="49">
        <f t="shared" si="0"/>
        <v>5</v>
      </c>
      <c r="E10" s="69">
        <f t="shared" si="1"/>
        <v>5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20</v>
      </c>
      <c r="K10" s="49">
        <f t="shared" si="2"/>
        <v>-1</v>
      </c>
      <c r="L10" s="49"/>
      <c r="N10" s="49" t="str">
        <f t="shared" si="3"/>
        <v>Celso Egas 5/10,</v>
      </c>
    </row>
    <row r="11" spans="1:14" ht="18.95" customHeight="1" x14ac:dyDescent="0.2">
      <c r="A11" s="49">
        <f>Súmula!A26</f>
        <v>4</v>
      </c>
      <c r="B11" s="60">
        <f>IF(C11="","",Súmula!K26)</f>
        <v>986</v>
      </c>
      <c r="C11" s="59" t="str">
        <f>IF(Súmula!B26="","",Súmula!B26)</f>
        <v>DEMETRIUS</v>
      </c>
      <c r="D11" s="49">
        <f t="shared" si="0"/>
        <v>5</v>
      </c>
      <c r="E11" s="69">
        <f t="shared" si="1"/>
        <v>2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28</v>
      </c>
      <c r="K11" s="49">
        <f t="shared" si="2"/>
        <v>-9</v>
      </c>
      <c r="L11" s="49"/>
      <c r="N11" s="49" t="str">
        <f t="shared" si="3"/>
        <v>Demetrius 2/10,</v>
      </c>
    </row>
    <row r="12" spans="1:14" ht="18.95" customHeight="1" x14ac:dyDescent="0.2">
      <c r="A12" s="49">
        <f>Súmula!A27</f>
        <v>5</v>
      </c>
      <c r="B12" s="60">
        <f>IF(C12="","",Súmula!K27)</f>
        <v>2483</v>
      </c>
      <c r="C12" s="59" t="str">
        <f>IF(Súmula!B27="","",Súmula!B27)</f>
        <v>ALEXANDRE</v>
      </c>
      <c r="D12" s="49">
        <f t="shared" si="0"/>
        <v>5</v>
      </c>
      <c r="E12" s="69">
        <f t="shared" si="1"/>
        <v>8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49">
        <f t="shared" si="2"/>
        <v>8</v>
      </c>
      <c r="L12" s="49"/>
      <c r="N12" s="49" t="str">
        <f t="shared" si="3"/>
        <v>Alexandre 8/10,</v>
      </c>
    </row>
    <row r="13" spans="1:14" ht="18.95" customHeight="1" x14ac:dyDescent="0.2">
      <c r="A13" s="49" t="str">
        <f>Súmula!A28</f>
        <v>R1</v>
      </c>
      <c r="B13" s="60">
        <f>IF(C13="","",Súmula!K28)</f>
        <v>2128</v>
      </c>
      <c r="C13" s="59" t="str">
        <f>IF(Súmula!B28="","",Súmula!B28)</f>
        <v>ZANELLA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Zanella 0/0,</v>
      </c>
    </row>
    <row r="14" spans="1:14" ht="18.95" customHeight="1" x14ac:dyDescent="0.2">
      <c r="A14" s="49" t="str">
        <f>Súmula!A29</f>
        <v>R2</v>
      </c>
      <c r="B14" s="60">
        <f>IF(C14="","",Súmula!K29)</f>
        <v>2127</v>
      </c>
      <c r="C14" s="59" t="str">
        <f>IF(Súmula!B29="","",Súmula!B29)</f>
        <v>JULIMHO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Julimho 0/0,</v>
      </c>
    </row>
    <row r="15" spans="1:14" ht="18.95" customHeight="1" x14ac:dyDescent="0.2">
      <c r="A15" s="49" t="str">
        <f>Súmula!A30</f>
        <v>R3</v>
      </c>
      <c r="B15" s="60">
        <f>IF(C15="","",Súmula!K30)</f>
        <v>2400</v>
      </c>
      <c r="C15" s="59" t="str">
        <f>IF(Súmula!B30="","",Súmula!B30)</f>
        <v>BENE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Bene 0/0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33</v>
      </c>
      <c r="F28" s="76">
        <f t="shared" si="6"/>
        <v>14</v>
      </c>
      <c r="G28" s="76">
        <f t="shared" si="6"/>
        <v>5</v>
      </c>
      <c r="H28" s="76">
        <f t="shared" si="6"/>
        <v>6</v>
      </c>
      <c r="I28" s="76">
        <f t="shared" si="6"/>
        <v>106</v>
      </c>
      <c r="J28" s="76">
        <f t="shared" si="6"/>
        <v>89</v>
      </c>
      <c r="K28" s="76">
        <f t="shared" si="6"/>
        <v>17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1237</v>
      </c>
      <c r="C31" s="59" t="str">
        <f>IF(Súmula!N23="","",Súmula!N23)</f>
        <v>SIDNEY ALVES</v>
      </c>
      <c r="D31" s="49">
        <f>IF(C31="","",SUM(F31:H31))</f>
        <v>3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6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49">
        <f>IF(C31="","",I31-J31)</f>
        <v>-7</v>
      </c>
      <c r="L31" s="49"/>
      <c r="N31" s="49" t="str">
        <f t="shared" ref="N31:N50" si="8">IF(N32="",IF(C31="","",PROPER(C31)&amp;" "&amp;E31&amp;"/"&amp;D31*2),IF(C31="","",PROPER(C31)&amp;" "&amp;E31&amp;"/"&amp;D31*2&amp;","))</f>
        <v>Sidney Alves 1/6,</v>
      </c>
    </row>
    <row r="32" spans="1:14" ht="18.95" customHeight="1" x14ac:dyDescent="0.2">
      <c r="A32" s="49">
        <f>Súmula!M24</f>
        <v>2</v>
      </c>
      <c r="B32" s="60">
        <f>IF(C32="","",Súmula!W24)</f>
        <v>171</v>
      </c>
      <c r="C32" s="59" t="str">
        <f>IF(Súmula!N24="","",Súmula!N24)</f>
        <v>CHARLEAUX</v>
      </c>
      <c r="D32" s="49">
        <f t="shared" ref="D32:D38" si="9">IF(C32="","",SUM(F32:H32))</f>
        <v>4</v>
      </c>
      <c r="E32" s="69">
        <f t="shared" si="7"/>
        <v>2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49">
        <f t="shared" ref="K32:K38" si="10">IF(C32="","",I32-J32)</f>
        <v>-3</v>
      </c>
      <c r="L32" s="49"/>
      <c r="N32" s="49" t="str">
        <f t="shared" si="8"/>
        <v>Charleaux 2/8,</v>
      </c>
    </row>
    <row r="33" spans="1:14" ht="18.95" customHeight="1" x14ac:dyDescent="0.2">
      <c r="A33" s="49">
        <f>Súmula!M25</f>
        <v>3</v>
      </c>
      <c r="B33" s="60">
        <f>IF(C33="","",Súmula!W25)</f>
        <v>1722</v>
      </c>
      <c r="C33" s="59" t="str">
        <f>IF(Súmula!N25="","",Súmula!N25)</f>
        <v>WALNIR</v>
      </c>
      <c r="D33" s="49">
        <f t="shared" si="9"/>
        <v>4</v>
      </c>
      <c r="E33" s="69">
        <f t="shared" si="7"/>
        <v>3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18</v>
      </c>
      <c r="K33" s="49">
        <f t="shared" si="10"/>
        <v>-2</v>
      </c>
      <c r="L33" s="49"/>
      <c r="N33" s="49" t="str">
        <f t="shared" si="8"/>
        <v>Walnir 3/8,</v>
      </c>
    </row>
    <row r="34" spans="1:14" ht="18.95" customHeight="1" x14ac:dyDescent="0.2">
      <c r="A34" s="49">
        <f>Súmula!M26</f>
        <v>4</v>
      </c>
      <c r="B34" s="60">
        <f>IF(C34="","",Súmula!W26)</f>
        <v>1532</v>
      </c>
      <c r="C34" s="59" t="str">
        <f>IF(Súmula!N26="","",Súmula!N26)</f>
        <v>BASILIO</v>
      </c>
      <c r="D34" s="49">
        <f t="shared" si="9"/>
        <v>5</v>
      </c>
      <c r="E34" s="69">
        <f t="shared" si="7"/>
        <v>2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15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49">
        <f t="shared" si="10"/>
        <v>-5</v>
      </c>
      <c r="L34" s="49"/>
      <c r="N34" s="49" t="str">
        <f t="shared" si="8"/>
        <v>Basilio 2/10,</v>
      </c>
    </row>
    <row r="35" spans="1:14" ht="18.95" customHeight="1" x14ac:dyDescent="0.2">
      <c r="A35" s="49">
        <f>Súmula!M27</f>
        <v>5</v>
      </c>
      <c r="B35" s="60">
        <f>IF(C35="","",Súmula!W27)</f>
        <v>1962</v>
      </c>
      <c r="C35" s="59" t="str">
        <f>IF(Súmula!N27="","",Súmula!N27)</f>
        <v>MARCELINHO</v>
      </c>
      <c r="D35" s="49">
        <f t="shared" si="9"/>
        <v>5</v>
      </c>
      <c r="E35" s="69">
        <f t="shared" si="7"/>
        <v>5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23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22</v>
      </c>
      <c r="K35" s="49">
        <f t="shared" si="10"/>
        <v>1</v>
      </c>
      <c r="L35" s="49"/>
      <c r="N35" s="49" t="str">
        <f t="shared" si="8"/>
        <v>Marcelinho 5/10,</v>
      </c>
    </row>
    <row r="36" spans="1:14" ht="18.95" customHeight="1" x14ac:dyDescent="0.2">
      <c r="A36" s="49" t="str">
        <f>Súmula!M28</f>
        <v>R1</v>
      </c>
      <c r="B36" s="60">
        <f>IF(C36="","",Súmula!W28)</f>
        <v>167</v>
      </c>
      <c r="C36" s="59" t="str">
        <f>IF(Súmula!N28="","",Súmula!N28)</f>
        <v>NOVAES</v>
      </c>
      <c r="D36" s="49">
        <f t="shared" si="9"/>
        <v>1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2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49">
        <f t="shared" si="10"/>
        <v>-1</v>
      </c>
      <c r="L36" s="49"/>
      <c r="N36" s="49" t="str">
        <f t="shared" si="8"/>
        <v>Novaes 0/2,</v>
      </c>
    </row>
    <row r="37" spans="1:14" ht="18.95" customHeight="1" x14ac:dyDescent="0.2">
      <c r="A37" s="49" t="str">
        <f>Súmula!M29</f>
        <v>R2</v>
      </c>
      <c r="B37" s="60">
        <f>IF(C37="","",Súmula!W29)</f>
        <v>2361</v>
      </c>
      <c r="C37" s="59" t="str">
        <f>IF(Súmula!N29="","",Súmula!N29)</f>
        <v>PIVATO</v>
      </c>
      <c r="D37" s="49">
        <f t="shared" si="9"/>
        <v>2</v>
      </c>
      <c r="E37" s="69">
        <f t="shared" si="7"/>
        <v>4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2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9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6</v>
      </c>
      <c r="K37" s="49">
        <f t="shared" si="10"/>
        <v>3</v>
      </c>
      <c r="L37" s="49"/>
      <c r="N37" s="49" t="str">
        <f t="shared" si="8"/>
        <v>Pivato 4/4,</v>
      </c>
    </row>
    <row r="38" spans="1:14" ht="18.95" customHeight="1" x14ac:dyDescent="0.2">
      <c r="A38" s="49" t="str">
        <f>Súmula!M30</f>
        <v>R3</v>
      </c>
      <c r="B38" s="60">
        <f>IF(C38="","",Súmula!W30)</f>
        <v>2595</v>
      </c>
      <c r="C38" s="59" t="str">
        <f>IF(Súmula!N30="","",Súmula!N30)</f>
        <v>FELIX</v>
      </c>
      <c r="D38" s="49">
        <f t="shared" si="9"/>
        <v>1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3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6</v>
      </c>
      <c r="K38" s="49">
        <f t="shared" si="10"/>
        <v>-3</v>
      </c>
      <c r="L38" s="49"/>
      <c r="N38" s="49" t="str">
        <f t="shared" si="8"/>
        <v>Felix 0/2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17</v>
      </c>
      <c r="F51" s="76">
        <f t="shared" si="13"/>
        <v>6</v>
      </c>
      <c r="G51" s="76">
        <f t="shared" si="13"/>
        <v>5</v>
      </c>
      <c r="H51" s="76">
        <f t="shared" si="13"/>
        <v>14</v>
      </c>
      <c r="I51" s="76">
        <f t="shared" si="13"/>
        <v>89</v>
      </c>
      <c r="J51" s="76">
        <f t="shared" si="13"/>
        <v>106</v>
      </c>
      <c r="K51" s="76">
        <f t="shared" si="13"/>
        <v>-17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CISPLATINA:33 - Leandrin 9/10,  Espel 9/10,  Celso Egas 5/10,  Demetrius 2/10,  Alexandre 8/10,  Zanella 0/0,  Julimho 0/0,  Bene 0/0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2004:17 - Sidney Alves 1/6,  Charleaux 2/8,  Walnir 3/8,  Basilio 2/10,  Marcelinho 5/10,  Novaes 0/2,  Pivato 4/4,  Felix 0/2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31"/>
      <c r="AI26" s="127"/>
      <c r="AJ26" s="147" t="s">
        <v>3</v>
      </c>
      <c r="AK26" s="131"/>
      <c r="AL26" s="127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2"/>
      <c r="AI27" s="129"/>
      <c r="AJ27" s="147"/>
      <c r="AK27" s="132"/>
      <c r="AL27" s="129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botaocispla@outlook.com</cp:lastModifiedBy>
  <cp:lastPrinted>2012-12-31T14:26:20Z</cp:lastPrinted>
  <dcterms:created xsi:type="dcterms:W3CDTF">2011-02-06T02:23:49Z</dcterms:created>
  <dcterms:modified xsi:type="dcterms:W3CDTF">2024-08-31T21:02:56Z</dcterms:modified>
</cp:coreProperties>
</file>