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SPFC BOTÃO\SPFC BOTÃO\"/>
    </mc:Choice>
  </mc:AlternateContent>
  <xr:revisionPtr revIDLastSave="0" documentId="8_{DCB2E79F-24AD-44E6-B17F-0E0A3FC232EB}" xr6:coauthVersionLast="34" xr6:coauthVersionMax="34" xr10:uidLastSave="{00000000-0000-0000-0000-000000000000}"/>
  <bookViews>
    <workbookView xWindow="0" yWindow="0" windowWidth="15345" windowHeight="447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9" i="2" l="1"/>
  <c r="J9" i="2" s="1"/>
  <c r="I9" i="2"/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S9" i="2"/>
  <c r="AB9" i="2" s="1"/>
  <c r="AK9" i="2" s="1"/>
  <c r="L5" i="6"/>
  <c r="C38" i="6"/>
  <c r="C37" i="6"/>
  <c r="B37" i="6" s="1"/>
  <c r="C36" i="6"/>
  <c r="C34" i="6"/>
  <c r="C33" i="6"/>
  <c r="C32" i="6"/>
  <c r="B32" i="6" s="1"/>
  <c r="C31" i="6"/>
  <c r="C16" i="6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26" i="6"/>
  <c r="BG6" i="2" l="1"/>
  <c r="B13" i="6"/>
  <c r="CO6" i="2"/>
  <c r="CF6" i="2"/>
  <c r="CE6" i="2"/>
  <c r="CC6" i="2"/>
  <c r="CH9" i="2"/>
  <c r="CK9" i="2"/>
  <c r="BS6" i="2"/>
  <c r="BR6" i="2"/>
  <c r="CM6" i="2"/>
  <c r="B31" i="6"/>
  <c r="B34" i="6"/>
  <c r="B23" i="6"/>
  <c r="I20" i="6"/>
  <c r="B33" i="6"/>
  <c r="CD6" i="2"/>
  <c r="CQ6" i="2"/>
  <c r="B36" i="6"/>
  <c r="AW6" i="2"/>
  <c r="BT6" i="2"/>
  <c r="AV6" i="2"/>
  <c r="BQ6" i="2"/>
  <c r="AU6" i="2"/>
  <c r="AX6" i="2"/>
  <c r="BJ6" i="2"/>
  <c r="CP6" i="2"/>
  <c r="CB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BH6" i="2"/>
  <c r="L5" i="2" s="1"/>
  <c r="H41" i="6"/>
  <c r="J13" i="2"/>
  <c r="K41" i="6"/>
  <c r="J40" i="6"/>
  <c r="B17" i="6"/>
  <c r="H17" i="6"/>
  <c r="K17" i="6"/>
  <c r="F44" i="6"/>
  <c r="BZ9" i="2"/>
  <c r="J41" i="6"/>
  <c r="BF6" i="2"/>
  <c r="J5" i="2" s="1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U5" i="2" l="1"/>
  <c r="AB5" i="2"/>
  <c r="A5" i="2"/>
  <c r="G4" i="2" s="1"/>
  <c r="P4" i="2" s="1"/>
  <c r="AK5" i="2"/>
  <c r="AD5" i="2"/>
  <c r="S5" i="2"/>
  <c r="C5" i="2"/>
  <c r="I4" i="2" s="1"/>
  <c r="R4" i="2" s="1"/>
  <c r="AM5" i="2"/>
  <c r="J18" i="2"/>
  <c r="S18" i="2" s="1"/>
  <c r="AB18" i="2" s="1"/>
  <c r="S16" i="2"/>
  <c r="AB16" i="2" s="1"/>
  <c r="AK16" i="2" s="1"/>
  <c r="J15" i="2"/>
  <c r="S15" i="2" s="1"/>
  <c r="AB15" i="2" s="1"/>
  <c r="S13" i="2"/>
  <c r="AB13" i="2" s="1"/>
  <c r="AK13" i="2" s="1"/>
  <c r="A21" i="2"/>
  <c r="J19" i="2"/>
  <c r="C10" i="2"/>
  <c r="I15" i="2"/>
  <c r="R18" i="2" s="1"/>
  <c r="AA21" i="2" s="1"/>
  <c r="AJ9" i="2" s="1"/>
  <c r="L16" i="2"/>
  <c r="U19" i="2" s="1"/>
  <c r="AD7" i="2" s="1"/>
  <c r="AM10" i="2" s="1"/>
  <c r="AA4" i="2" l="1"/>
  <c r="AJ4" i="2" s="1"/>
  <c r="AS4" i="2" s="1"/>
  <c r="AK26" i="2" s="1"/>
  <c r="I3" i="6" s="1"/>
  <c r="Y4" i="2"/>
  <c r="AH4" i="2" s="1"/>
  <c r="AQ4" i="2" s="1"/>
  <c r="AH26" i="2" s="1"/>
  <c r="G3" i="6" s="1"/>
  <c r="C7" i="2"/>
  <c r="L13" i="2"/>
  <c r="U16" i="2" s="1"/>
  <c r="AD19" i="2" s="1"/>
  <c r="AM7" i="2" s="1"/>
  <c r="I12" i="2"/>
  <c r="S19" i="2"/>
  <c r="AB19" i="2" s="1"/>
  <c r="AK19" i="2" s="1"/>
  <c r="J21" i="2"/>
  <c r="R15" i="2" l="1"/>
  <c r="AA18" i="2" s="1"/>
  <c r="AJ21" i="2" s="1"/>
  <c r="AS9" i="2" s="1"/>
  <c r="L10" i="2"/>
  <c r="U13" i="2" s="1"/>
  <c r="AD16" i="2" s="1"/>
  <c r="AM19" i="2" s="1"/>
  <c r="R12" i="2" l="1"/>
  <c r="AB21" i="2"/>
  <c r="AK21" i="2" l="1"/>
  <c r="J16" i="6" s="1"/>
  <c r="G14" i="6" l="1"/>
  <c r="H16" i="6"/>
  <c r="G16" i="6"/>
  <c r="I16" i="6"/>
  <c r="K16" i="6" s="1"/>
  <c r="F16" i="6"/>
  <c r="H15" i="6"/>
  <c r="J15" i="6"/>
  <c r="F15" i="6"/>
  <c r="I15" i="6"/>
  <c r="G11" i="6"/>
  <c r="G15" i="6"/>
  <c r="J13" i="6"/>
  <c r="I14" i="6"/>
  <c r="H14" i="6"/>
  <c r="F14" i="6"/>
  <c r="J14" i="6"/>
  <c r="H12" i="6"/>
  <c r="G12" i="6"/>
  <c r="I13" i="6"/>
  <c r="F13" i="6"/>
  <c r="F8" i="6"/>
  <c r="H13" i="6"/>
  <c r="G13" i="6"/>
  <c r="J8" i="6"/>
  <c r="J10" i="6"/>
  <c r="F12" i="6"/>
  <c r="I12" i="6"/>
  <c r="J9" i="6"/>
  <c r="J12" i="6"/>
  <c r="H10" i="6"/>
  <c r="H11" i="6"/>
  <c r="I11" i="6"/>
  <c r="F11" i="6"/>
  <c r="J11" i="6"/>
  <c r="F10" i="6"/>
  <c r="G10" i="6"/>
  <c r="I10" i="6"/>
  <c r="G9" i="6"/>
  <c r="I9" i="6"/>
  <c r="H9" i="6"/>
  <c r="F9" i="6"/>
  <c r="G8" i="6"/>
  <c r="I8" i="6"/>
  <c r="H8" i="6"/>
  <c r="G31" i="6" l="1"/>
  <c r="I32" i="6"/>
  <c r="G35" i="6"/>
  <c r="F33" i="6"/>
  <c r="J36" i="6"/>
  <c r="G33" i="6"/>
  <c r="H38" i="6"/>
  <c r="I31" i="6"/>
  <c r="F36" i="6"/>
  <c r="J33" i="6"/>
  <c r="I37" i="6"/>
  <c r="I36" i="6"/>
  <c r="H32" i="6"/>
  <c r="I33" i="6"/>
  <c r="F37" i="6"/>
  <c r="H36" i="6"/>
  <c r="I34" i="6"/>
  <c r="H33" i="6"/>
  <c r="K15" i="6"/>
  <c r="E16" i="6"/>
  <c r="D16" i="6"/>
  <c r="D15" i="6"/>
  <c r="E15" i="6"/>
  <c r="K13" i="6"/>
  <c r="E14" i="6"/>
  <c r="D14" i="6"/>
  <c r="K14" i="6"/>
  <c r="E13" i="6"/>
  <c r="D13" i="6"/>
  <c r="K9" i="6"/>
  <c r="K10" i="6"/>
  <c r="J28" i="6"/>
  <c r="K12" i="6"/>
  <c r="E12" i="6"/>
  <c r="D12" i="6"/>
  <c r="D11" i="6"/>
  <c r="E11" i="6"/>
  <c r="K11" i="6"/>
  <c r="F28" i="6"/>
  <c r="H28" i="6"/>
  <c r="G28" i="6"/>
  <c r="D10" i="6"/>
  <c r="E10" i="6"/>
  <c r="D8" i="6"/>
  <c r="E9" i="6"/>
  <c r="D9" i="6"/>
  <c r="K8" i="6"/>
  <c r="I28" i="6"/>
  <c r="E8" i="6"/>
  <c r="K33" i="6" l="1"/>
  <c r="N16" i="6"/>
  <c r="N15" i="6" s="1"/>
  <c r="N14" i="6" s="1"/>
  <c r="N13" i="6" s="1"/>
  <c r="N12" i="6" s="1"/>
  <c r="N11" i="6" s="1"/>
  <c r="N10" i="6" s="1"/>
  <c r="N9" i="6" s="1"/>
  <c r="N8" i="6" s="1"/>
  <c r="A63" i="6" s="1"/>
  <c r="K36" i="6"/>
  <c r="H39" i="6"/>
  <c r="J39" i="6"/>
  <c r="G37" i="6"/>
  <c r="E37" i="6" s="1"/>
  <c r="J34" i="6"/>
  <c r="K34" i="6" s="1"/>
  <c r="G36" i="6"/>
  <c r="E36" i="6" s="1"/>
  <c r="G38" i="6"/>
  <c r="G32" i="6"/>
  <c r="H35" i="6"/>
  <c r="I35" i="6"/>
  <c r="F34" i="6"/>
  <c r="J31" i="6"/>
  <c r="K31" i="6" s="1"/>
  <c r="I39" i="6"/>
  <c r="F35" i="6"/>
  <c r="E35" i="6" s="1"/>
  <c r="H37" i="6"/>
  <c r="F39" i="6"/>
  <c r="F38" i="6"/>
  <c r="J35" i="6"/>
  <c r="J37" i="6"/>
  <c r="K37" i="6" s="1"/>
  <c r="G34" i="6"/>
  <c r="J38" i="6"/>
  <c r="J32" i="6"/>
  <c r="K32" i="6" s="1"/>
  <c r="F32" i="6"/>
  <c r="H34" i="6"/>
  <c r="I38" i="6"/>
  <c r="G39" i="6"/>
  <c r="E33" i="6"/>
  <c r="D33" i="6"/>
  <c r="F31" i="6"/>
  <c r="H31" i="6"/>
  <c r="K28" i="6"/>
  <c r="D28" i="6"/>
  <c r="E28" i="6"/>
  <c r="D36" i="6" l="1"/>
  <c r="I51" i="6"/>
  <c r="E34" i="6"/>
  <c r="D38" i="6"/>
  <c r="D34" i="6"/>
  <c r="E32" i="6"/>
  <c r="D37" i="6"/>
  <c r="G51" i="6"/>
  <c r="J51" i="6"/>
  <c r="D32" i="6"/>
  <c r="E38" i="6"/>
  <c r="K39" i="6"/>
  <c r="D35" i="6"/>
  <c r="K38" i="6"/>
  <c r="E39" i="6"/>
  <c r="N39" i="6" s="1"/>
  <c r="N38" i="6" s="1"/>
  <c r="N37" i="6" s="1"/>
  <c r="N36" i="6" s="1"/>
  <c r="N35" i="6" s="1"/>
  <c r="N34" i="6" s="1"/>
  <c r="N33" i="6" s="1"/>
  <c r="N32" i="6" s="1"/>
  <c r="D39" i="6"/>
  <c r="H51" i="6"/>
  <c r="K35" i="6"/>
  <c r="D31" i="6"/>
  <c r="F51" i="6"/>
  <c r="E31" i="6"/>
  <c r="D51" i="6" l="1"/>
  <c r="K51" i="6"/>
  <c r="E51" i="6"/>
  <c r="N31" i="6"/>
  <c r="A67" i="6" s="1"/>
</calcChain>
</file>

<file path=xl/sharedStrings.xml><?xml version="1.0" encoding="utf-8"?>
<sst xmlns="http://schemas.openxmlformats.org/spreadsheetml/2006/main" count="446" uniqueCount="112">
  <si>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</si>
  <si>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</si>
  <si>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</si>
  <si>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</si>
  <si>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</si>
  <si>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</si>
  <si>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</si>
  <si>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</si>
  <si>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</si>
  <si>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</si>
  <si>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</si>
  <si>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</si>
  <si>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</si>
  <si>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</si>
  <si>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</si>
  <si>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</si>
  <si>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</si>
  <si>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</si>
  <si>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</si>
  <si>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</si>
  <si>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</si>
  <si>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</si>
  <si>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</si>
  <si>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</si>
  <si>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</si>
  <si>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</si>
  <si>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</si>
  <si>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</si>
  <si>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</si>
  <si>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</si>
  <si>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</si>
  <si>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</si>
  <si>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</si>
  <si>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</si>
  <si>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</si>
  <si>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</si>
  <si>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</si>
  <si>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</si>
  <si>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</si>
  <si>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</si>
  <si>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</si>
  <si>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</si>
  <si>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</si>
  <si>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</si>
  <si>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</si>
  <si>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</si>
  <si>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</si>
  <si>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</si>
  <si>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</si>
  <si>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</si>
  <si>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</si>
  <si>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</si>
  <si>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</si>
  <si>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</si>
  <si>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</si>
  <si>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</si>
  <si>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</si>
  <si>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</si>
  <si>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</si>
  <si>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</si>
  <si>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</si>
  <si>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</si>
  <si>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</si>
  <si>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</si>
  <si>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</si>
  <si>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</si>
  <si>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</si>
  <si>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</si>
  <si>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</si>
  <si>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</si>
  <si>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</si>
  <si>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</si>
  <si>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</si>
  <si>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</si>
  <si>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</si>
  <si>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</si>
  <si>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</si>
  <si>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</si>
  <si>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</si>
  <si>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</si>
  <si>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</si>
  <si>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</si>
  <si>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</si>
  <si>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</si>
  <si>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</si>
  <si>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</si>
  <si>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</si>
  <si>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</si>
  <si>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</si>
  <si>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</si>
  <si>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</si>
  <si>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</si>
  <si>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 xml:space="preserve">SÃO PAULO F C </t>
  </si>
  <si>
    <t>M</t>
  </si>
  <si>
    <t>NILO</t>
  </si>
  <si>
    <t>JUNINHO</t>
  </si>
  <si>
    <t>DEMA</t>
  </si>
  <si>
    <t>CEPE 2004</t>
  </si>
  <si>
    <t>LOPES</t>
  </si>
  <si>
    <t>CELINHO</t>
  </si>
  <si>
    <t>RODOLF</t>
  </si>
  <si>
    <t>RODRIGO RAMOS</t>
  </si>
  <si>
    <t>VIRGILIO TIGRÃO</t>
  </si>
  <si>
    <t>TELE</t>
  </si>
  <si>
    <t>BASILIO</t>
  </si>
  <si>
    <t>MARCELINHO</t>
  </si>
  <si>
    <t>WALNIR</t>
  </si>
  <si>
    <t>MARIO NOVAES</t>
  </si>
  <si>
    <t>SIDNEY ALVES</t>
  </si>
  <si>
    <t>NOVAES</t>
  </si>
  <si>
    <t>PEPE</t>
  </si>
  <si>
    <t>SERGINHO RUSSO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</si>
</sst>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Normal="100" workbookViewId="0">
      <selection activeCell="AQ1" sqref="AQ1:AS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93</v>
      </c>
      <c r="AN1" s="172"/>
      <c r="AO1" s="172"/>
      <c r="AP1" s="21"/>
      <c r="AQ1" s="172">
        <v>2024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5</v>
      </c>
      <c r="H4" s="163" t="s">
        <v>0</v>
      </c>
      <c r="I4" s="161">
        <f>C5</f>
        <v>5</v>
      </c>
      <c r="J4" s="18"/>
      <c r="K4" s="7"/>
      <c r="L4" s="7"/>
      <c r="M4" s="7"/>
      <c r="N4" s="7"/>
      <c r="O4" s="7"/>
      <c r="P4" s="159">
        <f>J5+G4</f>
        <v>10</v>
      </c>
      <c r="Q4" s="163" t="s">
        <v>0</v>
      </c>
      <c r="R4" s="161">
        <f>L5+I4</f>
        <v>10</v>
      </c>
      <c r="S4" s="18"/>
      <c r="T4" s="7"/>
      <c r="U4" s="7"/>
      <c r="V4" s="7"/>
      <c r="W4" s="7"/>
      <c r="X4" s="7"/>
      <c r="Y4" s="159">
        <f>S5+P4</f>
        <v>19</v>
      </c>
      <c r="Z4" s="163" t="s">
        <v>0</v>
      </c>
      <c r="AA4" s="161">
        <f>U5+R4</f>
        <v>11</v>
      </c>
      <c r="AB4" s="18"/>
      <c r="AC4" s="7"/>
      <c r="AD4" s="7"/>
      <c r="AE4" s="7"/>
      <c r="AF4" s="7"/>
      <c r="AG4" s="7"/>
      <c r="AH4" s="159">
        <f>AB5+Y4</f>
        <v>26</v>
      </c>
      <c r="AI4" s="163" t="s">
        <v>0</v>
      </c>
      <c r="AJ4" s="161">
        <f>AD5+AA4</f>
        <v>14</v>
      </c>
      <c r="AK4" s="18"/>
      <c r="AL4" s="7"/>
      <c r="AM4" s="7"/>
      <c r="AN4" s="7"/>
      <c r="AO4" s="7"/>
      <c r="AP4" s="7"/>
      <c r="AQ4" s="159">
        <f>AK5+AH4</f>
        <v>29</v>
      </c>
      <c r="AR4" s="163" t="s">
        <v>0</v>
      </c>
      <c r="AS4" s="161">
        <f>AM5+AJ4</f>
        <v>21</v>
      </c>
    </row>
    <row r="5" spans="1:100" ht="12" customHeight="1" x14ac:dyDescent="0.2">
      <c r="A5" s="159">
        <f>AU6+AV6</f>
        <v>5</v>
      </c>
      <c r="B5" s="163" t="s">
        <v>0</v>
      </c>
      <c r="C5" s="161">
        <f>AW6+AV6</f>
        <v>5</v>
      </c>
      <c r="D5" s="6"/>
      <c r="E5" s="45" t="s">
        <v>2</v>
      </c>
      <c r="F5" s="6"/>
      <c r="G5" s="160"/>
      <c r="H5" s="164"/>
      <c r="I5" s="162"/>
      <c r="J5" s="159">
        <f>BF6+BG6</f>
        <v>5</v>
      </c>
      <c r="K5" s="163" t="s">
        <v>0</v>
      </c>
      <c r="L5" s="161">
        <f>BH6+BG6</f>
        <v>5</v>
      </c>
      <c r="M5" s="6"/>
      <c r="N5" s="45" t="s">
        <v>23</v>
      </c>
      <c r="O5" s="6"/>
      <c r="P5" s="160"/>
      <c r="Q5" s="164"/>
      <c r="R5" s="162"/>
      <c r="S5" s="159">
        <f>BQ6+BR6</f>
        <v>9</v>
      </c>
      <c r="T5" s="163" t="s">
        <v>0</v>
      </c>
      <c r="U5" s="161">
        <f>BS6+BR6</f>
        <v>1</v>
      </c>
      <c r="V5" s="6"/>
      <c r="W5" s="45" t="s">
        <v>24</v>
      </c>
      <c r="X5" s="6"/>
      <c r="Y5" s="160"/>
      <c r="Z5" s="164"/>
      <c r="AA5" s="162"/>
      <c r="AB5" s="159">
        <f>CB6+CC6</f>
        <v>7</v>
      </c>
      <c r="AC5" s="163" t="s">
        <v>0</v>
      </c>
      <c r="AD5" s="161">
        <f>CD6+CC6</f>
        <v>3</v>
      </c>
      <c r="AE5" s="6"/>
      <c r="AF5" s="45" t="s">
        <v>25</v>
      </c>
      <c r="AG5" s="6"/>
      <c r="AH5" s="160"/>
      <c r="AI5" s="164"/>
      <c r="AJ5" s="162"/>
      <c r="AK5" s="159">
        <f>CM6+CN6</f>
        <v>3</v>
      </c>
      <c r="AL5" s="163" t="s">
        <v>0</v>
      </c>
      <c r="AM5" s="161">
        <f>CO6+CN6</f>
        <v>7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16</v>
      </c>
      <c r="AY6" s="43">
        <f>SUM(AY7:AY21)</f>
        <v>19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1</v>
      </c>
      <c r="BH6" s="43">
        <f>SUM(BH7:BH21)*2</f>
        <v>4</v>
      </c>
      <c r="BI6" s="43">
        <f>SUM(BI7:BI21)</f>
        <v>19</v>
      </c>
      <c r="BJ6" s="43">
        <f>SUM(BJ7:BJ21)</f>
        <v>21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1</v>
      </c>
      <c r="BS6" s="43">
        <f>SUM(BS7:BS21)*2</f>
        <v>0</v>
      </c>
      <c r="BT6" s="43">
        <f>SUM(BT7:BT21)</f>
        <v>24</v>
      </c>
      <c r="BU6" s="43">
        <f>SUM(BU7:BU21)</f>
        <v>14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24</v>
      </c>
      <c r="CF6" s="43">
        <f>SUM(CF7:CF21)</f>
        <v>22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1</v>
      </c>
      <c r="CO6" s="43">
        <f>SUM(CO7:CO21)*2</f>
        <v>6</v>
      </c>
      <c r="CP6" s="43">
        <f>SUM(CP7:CP21)</f>
        <v>19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5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5</v>
      </c>
      <c r="AO8" s="32" t="s">
        <v>0</v>
      </c>
      <c r="AP8" s="35">
        <v>7</v>
      </c>
      <c r="AQ8" s="11"/>
      <c r="AR8" s="11"/>
      <c r="AS8" s="39"/>
    </row>
    <row r="9" spans="1:100" ht="16.5" customHeight="1" x14ac:dyDescent="0.2">
      <c r="A9" s="37" t="str">
        <f>VLOOKUP(A7,$A$23:$H$42,2,0)</f>
        <v>LOPES</v>
      </c>
      <c r="B9" s="8"/>
      <c r="C9" s="8"/>
      <c r="D9" s="8"/>
      <c r="E9" s="8"/>
      <c r="F9" s="8"/>
      <c r="G9" s="8"/>
      <c r="H9" s="8"/>
      <c r="I9" s="36" t="str">
        <f>VLOOKUP(C7,$M$23:$T$42,2,0)</f>
        <v>MARIO NOVAES</v>
      </c>
      <c r="J9" s="37" t="str">
        <f>A9</f>
        <v>LOPES</v>
      </c>
      <c r="K9" s="8"/>
      <c r="L9" s="8"/>
      <c r="M9" s="8"/>
      <c r="N9" s="8"/>
      <c r="O9" s="8"/>
      <c r="P9" s="8"/>
      <c r="Q9" s="8"/>
      <c r="R9" s="36" t="str">
        <f>I21</f>
        <v>BASILIO</v>
      </c>
      <c r="S9" s="37" t="str">
        <f>J9</f>
        <v>LOPES</v>
      </c>
      <c r="T9" s="8"/>
      <c r="U9" s="8"/>
      <c r="V9" s="8"/>
      <c r="W9" s="8"/>
      <c r="X9" s="8"/>
      <c r="Y9" s="8"/>
      <c r="Z9" s="8"/>
      <c r="AA9" s="36" t="str">
        <f>R21</f>
        <v>MARCELINHO</v>
      </c>
      <c r="AB9" s="37" t="str">
        <f>S9</f>
        <v>LOPES</v>
      </c>
      <c r="AC9" s="8"/>
      <c r="AD9" s="8"/>
      <c r="AE9" s="8"/>
      <c r="AF9" s="8"/>
      <c r="AG9" s="8"/>
      <c r="AH9" s="8"/>
      <c r="AI9" s="8"/>
      <c r="AJ9" s="36" t="str">
        <f>AA21</f>
        <v>SERGINHO RUSSO</v>
      </c>
      <c r="AK9" s="37" t="str">
        <f>AB9</f>
        <v>LOPES</v>
      </c>
      <c r="AL9" s="8"/>
      <c r="AM9" s="8"/>
      <c r="AN9" s="8"/>
      <c r="AO9" s="8"/>
      <c r="AP9" s="8"/>
      <c r="AQ9" s="8"/>
      <c r="AR9" s="8"/>
      <c r="AS9" s="36" t="str">
        <f>AJ21</f>
        <v>WALNIR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5</v>
      </c>
      <c r="AY9" s="42">
        <f>IF(OR(D8="",F8=""),"",F8)</f>
        <v>4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4</v>
      </c>
      <c r="BD9" s="42">
        <f>AX9</f>
        <v>5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3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3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5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5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5</v>
      </c>
      <c r="CK9" s="42">
        <f>CE9</f>
        <v>6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5</v>
      </c>
      <c r="CQ9" s="42">
        <f>IF(OR(AN8="",AP8=""),"",AP8)</f>
        <v>7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7</v>
      </c>
      <c r="CV9" s="42">
        <f>CP9</f>
        <v>5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2</v>
      </c>
      <c r="E11" s="32" t="s">
        <v>0</v>
      </c>
      <c r="F11" s="35">
        <v>6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6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0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>
        <v>3</v>
      </c>
      <c r="B12" s="8"/>
      <c r="C12" s="8"/>
      <c r="D12" s="8"/>
      <c r="E12" s="8"/>
      <c r="F12" s="8"/>
      <c r="G12" s="8"/>
      <c r="H12" s="8"/>
      <c r="I12" s="36" t="str">
        <f>VLOOKUP(C10,$M$23:$T$42,2,0)</f>
        <v>WALNIR</v>
      </c>
      <c r="J12" s="37" t="str">
        <f>VLOOKUP(J10,$A$23:$H$42,2,0)</f>
        <v>NILO</v>
      </c>
      <c r="K12" s="8"/>
      <c r="L12" s="8"/>
      <c r="M12" s="8"/>
      <c r="N12" s="8"/>
      <c r="O12" s="8"/>
      <c r="P12" s="8"/>
      <c r="Q12" s="8"/>
      <c r="R12" s="36" t="str">
        <f>I9</f>
        <v>MARIO NOVAES</v>
      </c>
      <c r="S12" s="37" t="str">
        <f>J12</f>
        <v>NILO</v>
      </c>
      <c r="T12" s="8"/>
      <c r="U12" s="8"/>
      <c r="V12" s="8"/>
      <c r="W12" s="8"/>
      <c r="X12" s="8"/>
      <c r="Y12" s="8"/>
      <c r="Z12" s="8"/>
      <c r="AA12" s="36" t="str">
        <f>R9</f>
        <v>BASILIO</v>
      </c>
      <c r="AB12" s="37" t="str">
        <f>S12</f>
        <v>NILO</v>
      </c>
      <c r="AC12" s="8"/>
      <c r="AD12" s="8"/>
      <c r="AE12" s="8"/>
      <c r="AF12" s="8"/>
      <c r="AG12" s="8"/>
      <c r="AH12" s="8"/>
      <c r="AI12" s="8"/>
      <c r="AJ12" s="36" t="str">
        <f>AA9</f>
        <v>MARCELINHO</v>
      </c>
      <c r="AK12" s="37" t="s">
        <v>103</v>
      </c>
      <c r="AL12" s="8"/>
      <c r="AM12" s="8"/>
      <c r="AN12" s="8"/>
      <c r="AO12" s="8"/>
      <c r="AP12" s="8"/>
      <c r="AQ12" s="8"/>
      <c r="AR12" s="8"/>
      <c r="AS12" s="36" t="s">
        <v>108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2</v>
      </c>
      <c r="AY12" s="42">
        <f>IF(OR(D11="",F11=""),"",F11)</f>
        <v>6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6</v>
      </c>
      <c r="BD12" s="42">
        <f>AX12</f>
        <v>2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5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3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6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6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0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0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2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7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DEMA</v>
      </c>
      <c r="B15" s="8"/>
      <c r="C15" s="8"/>
      <c r="D15" s="8"/>
      <c r="E15" s="8"/>
      <c r="F15" s="8"/>
      <c r="G15" s="8"/>
      <c r="H15" s="8"/>
      <c r="I15" s="36" t="str">
        <f>VLOOKUP(C13,$M$23:$T$42,2,0)</f>
        <v>SERGINHO RUSSO</v>
      </c>
      <c r="J15" s="37" t="str">
        <f>VLOOKUP(J13,$A$23:$H$42,2,0)</f>
        <v>DEMA</v>
      </c>
      <c r="K15" s="8"/>
      <c r="L15" s="8"/>
      <c r="M15" s="8"/>
      <c r="N15" s="8"/>
      <c r="O15" s="8"/>
      <c r="P15" s="8"/>
      <c r="Q15" s="8"/>
      <c r="R15" s="36" t="str">
        <f>I12</f>
        <v>WALNIR</v>
      </c>
      <c r="S15" s="37" t="str">
        <f>J15</f>
        <v>DEMA</v>
      </c>
      <c r="T15" s="8"/>
      <c r="U15" s="8"/>
      <c r="V15" s="8"/>
      <c r="W15" s="8"/>
      <c r="X15" s="8"/>
      <c r="Y15" s="8"/>
      <c r="Z15" s="8"/>
      <c r="AA15" s="36" t="s">
        <v>109</v>
      </c>
      <c r="AB15" s="37" t="str">
        <f>S15</f>
        <v>DEMA</v>
      </c>
      <c r="AC15" s="8"/>
      <c r="AD15" s="8"/>
      <c r="AE15" s="8"/>
      <c r="AF15" s="8"/>
      <c r="AG15" s="8"/>
      <c r="AH15" s="8"/>
      <c r="AI15" s="8"/>
      <c r="AJ15" s="36" t="str">
        <f>AA12</f>
        <v>BASILIO</v>
      </c>
      <c r="AK15" s="37" t="s">
        <v>95</v>
      </c>
      <c r="AL15" s="8"/>
      <c r="AM15" s="8"/>
      <c r="AN15" s="8"/>
      <c r="AO15" s="8"/>
      <c r="AP15" s="8"/>
      <c r="AQ15" s="8"/>
      <c r="AR15" s="8"/>
      <c r="AS15" s="36" t="s">
        <v>110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2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2</v>
      </c>
      <c r="BD15" s="42">
        <f>AX15</f>
        <v>5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5</v>
      </c>
      <c r="BJ15" s="42">
        <f>IF(OR(M14="",O14=""),"",O14)</f>
        <v>7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7</v>
      </c>
      <c r="BO15" s="42">
        <f>BI15</f>
        <v>5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7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5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5</v>
      </c>
      <c r="CK15" s="42">
        <f>CE15</f>
        <v>5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4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4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3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CELINHO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MARCELINHO</v>
      </c>
      <c r="J18" s="37" t="str">
        <f>VLOOKUP(J16,$A$23:$H$42,2,0)</f>
        <v>CELINHO</v>
      </c>
      <c r="K18" s="8"/>
      <c r="L18" s="8"/>
      <c r="M18" s="8"/>
      <c r="N18" s="8"/>
      <c r="O18" s="8"/>
      <c r="P18" s="8"/>
      <c r="Q18" s="8"/>
      <c r="R18" s="36" t="str">
        <f>I15</f>
        <v>SERGINHO RUSSO</v>
      </c>
      <c r="S18" s="37" t="str">
        <f>J18</f>
        <v>CELINHO</v>
      </c>
      <c r="T18" s="8"/>
      <c r="U18" s="8"/>
      <c r="V18" s="8"/>
      <c r="W18" s="8"/>
      <c r="X18" s="8"/>
      <c r="Y18" s="8"/>
      <c r="Z18" s="8"/>
      <c r="AA18" s="36" t="str">
        <f>R15</f>
        <v>WALNIR</v>
      </c>
      <c r="AB18" s="37" t="str">
        <f>S18</f>
        <v>CELINHO</v>
      </c>
      <c r="AC18" s="8"/>
      <c r="AD18" s="8"/>
      <c r="AE18" s="8"/>
      <c r="AF18" s="8"/>
      <c r="AG18" s="8"/>
      <c r="AH18" s="8"/>
      <c r="AI18" s="8"/>
      <c r="AJ18" s="36" t="s">
        <v>107</v>
      </c>
      <c r="AK18" s="37" t="s">
        <v>102</v>
      </c>
      <c r="AL18" s="8"/>
      <c r="AM18" s="8"/>
      <c r="AN18" s="8"/>
      <c r="AO18" s="8"/>
      <c r="AP18" s="8"/>
      <c r="AQ18" s="8"/>
      <c r="AR18" s="8"/>
      <c r="AS18" s="36" t="str">
        <f>AJ15</f>
        <v>BASILIO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4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4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3</v>
      </c>
      <c r="BJ18" s="42">
        <f>IF(OR(M17="",O17=""),"",O17)</f>
        <v>3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3</v>
      </c>
      <c r="BO18" s="42">
        <f>BI18</f>
        <v>3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4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4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3</v>
      </c>
      <c r="CQ18" s="42">
        <f>IF(OR(AN17="",AP17=""),"",AP17)</f>
        <v>4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4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0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2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7</v>
      </c>
      <c r="AH20" s="11"/>
      <c r="AI20" s="11"/>
      <c r="AJ20" s="39"/>
      <c r="AK20" s="38"/>
      <c r="AL20" s="11"/>
      <c r="AM20" s="11"/>
      <c r="AN20" s="35">
        <v>7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RODOLF</v>
      </c>
      <c r="B21" s="8"/>
      <c r="C21" s="8"/>
      <c r="D21" s="8"/>
      <c r="E21" s="8"/>
      <c r="F21" s="8"/>
      <c r="G21" s="8"/>
      <c r="H21" s="8"/>
      <c r="I21" s="36" t="str">
        <f>VLOOKUP(C19,$M$23:$T$42,2,0)</f>
        <v>BASILIO</v>
      </c>
      <c r="J21" s="37" t="str">
        <f>VLOOKUP(J19,$A$23:$H$42,2,0)</f>
        <v>RODOLF</v>
      </c>
      <c r="K21" s="8"/>
      <c r="L21" s="8"/>
      <c r="M21" s="8"/>
      <c r="N21" s="8"/>
      <c r="O21" s="8"/>
      <c r="P21" s="8"/>
      <c r="Q21" s="8"/>
      <c r="R21" s="36" t="str">
        <f>I18</f>
        <v>MARCELINHO</v>
      </c>
      <c r="S21" s="37" t="s">
        <v>101</v>
      </c>
      <c r="T21" s="8"/>
      <c r="U21" s="8"/>
      <c r="V21" s="8"/>
      <c r="W21" s="8"/>
      <c r="X21" s="8"/>
      <c r="Y21" s="8"/>
      <c r="Z21" s="8"/>
      <c r="AA21" s="36" t="str">
        <f>R18</f>
        <v>SERGINHO RUSSO</v>
      </c>
      <c r="AB21" s="37" t="str">
        <f>S21</f>
        <v>RODRIGO RAMOS</v>
      </c>
      <c r="AC21" s="8"/>
      <c r="AD21" s="8"/>
      <c r="AE21" s="8"/>
      <c r="AF21" s="8"/>
      <c r="AG21" s="8"/>
      <c r="AH21" s="8"/>
      <c r="AI21" s="8"/>
      <c r="AJ21" s="36" t="str">
        <f>AA18</f>
        <v>WALNIR</v>
      </c>
      <c r="AK21" s="37" t="str">
        <f>AB21</f>
        <v>RODRIGO RAMOS</v>
      </c>
      <c r="AL21" s="8"/>
      <c r="AM21" s="8"/>
      <c r="AN21" s="8"/>
      <c r="AO21" s="8"/>
      <c r="AP21" s="8"/>
      <c r="AQ21" s="8"/>
      <c r="AR21" s="8"/>
      <c r="AS21" s="36" t="s">
        <v>109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0</v>
      </c>
      <c r="AY21" s="42">
        <f>IF(OR(D20="",F20=""),"",F20)</f>
        <v>3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3</v>
      </c>
      <c r="BD21" s="42">
        <f>AX21</f>
        <v>0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2</v>
      </c>
      <c r="BJ21" s="42">
        <f>IF(OR(M20="",O20=""),"",O20)</f>
        <v>5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5</v>
      </c>
      <c r="BO21" s="42">
        <f>BI21</f>
        <v>2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5</v>
      </c>
      <c r="BU21" s="42">
        <f>IF(OR(V20="",X20=""),"",X20)</f>
        <v>4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4</v>
      </c>
      <c r="BZ21" s="42">
        <f>BT21</f>
        <v>5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4</v>
      </c>
      <c r="CF21" s="42">
        <f>IF(OR(AE20="",AG20=""),"",AG20)</f>
        <v>7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7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7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7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98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665</v>
      </c>
      <c r="L23" s="166"/>
      <c r="M23" s="24">
        <v>1</v>
      </c>
      <c r="N23" s="173" t="s">
        <v>104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1532</v>
      </c>
      <c r="X23" s="166"/>
      <c r="AE23" s="33" t="s">
        <v>19</v>
      </c>
      <c r="AF23" s="25"/>
      <c r="AG23" s="182">
        <v>45458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94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2166</v>
      </c>
      <c r="L24" s="166"/>
      <c r="M24" s="24">
        <v>2</v>
      </c>
      <c r="N24" s="173" t="s">
        <v>105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1962</v>
      </c>
      <c r="X24" s="166"/>
    </row>
    <row r="25" spans="1:100" s="27" customFormat="1" ht="21" customHeight="1" x14ac:dyDescent="0.25">
      <c r="A25" s="24">
        <v>3</v>
      </c>
      <c r="B25" s="173" t="s">
        <v>96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435</v>
      </c>
      <c r="L25" s="166"/>
      <c r="M25" s="24">
        <v>3</v>
      </c>
      <c r="N25" s="173" t="s">
        <v>111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2361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99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33</v>
      </c>
      <c r="L26" s="166"/>
      <c r="M26" s="24">
        <v>4</v>
      </c>
      <c r="N26" s="173" t="s">
        <v>106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1722</v>
      </c>
      <c r="X26" s="166"/>
      <c r="AA26" s="176" t="s">
        <v>92</v>
      </c>
      <c r="AB26" s="177"/>
      <c r="AC26" s="177"/>
      <c r="AD26" s="177"/>
      <c r="AE26" s="177"/>
      <c r="AF26" s="177"/>
      <c r="AG26" s="178"/>
      <c r="AH26" s="169">
        <f>AQ4</f>
        <v>29</v>
      </c>
      <c r="AI26" s="183"/>
      <c r="AJ26" s="167" t="s">
        <v>3</v>
      </c>
      <c r="AK26" s="168">
        <f>AS4</f>
        <v>21</v>
      </c>
      <c r="AL26" s="169"/>
      <c r="AM26" s="176" t="s">
        <v>97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100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1844</v>
      </c>
      <c r="L27" s="166"/>
      <c r="M27" s="24">
        <v>5</v>
      </c>
      <c r="N27" s="173" t="s">
        <v>107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134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95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2402</v>
      </c>
      <c r="L28" s="166"/>
      <c r="M28" s="24" t="s">
        <v>9</v>
      </c>
      <c r="N28" s="173" t="s">
        <v>108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1237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 t="s">
        <v>101</v>
      </c>
      <c r="C29" s="174"/>
      <c r="D29" s="174"/>
      <c r="E29" s="174"/>
      <c r="F29" s="174"/>
      <c r="G29" s="174"/>
      <c r="H29" s="175"/>
      <c r="I29" s="28" t="s">
        <v>8</v>
      </c>
      <c r="J29" s="26"/>
      <c r="K29" s="165">
        <v>2345</v>
      </c>
      <c r="L29" s="166"/>
      <c r="M29" s="24" t="s">
        <v>10</v>
      </c>
      <c r="N29" s="173" t="s">
        <v>109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167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 t="s">
        <v>103</v>
      </c>
      <c r="C30" s="174"/>
      <c r="D30" s="174"/>
      <c r="E30" s="174"/>
      <c r="F30" s="174"/>
      <c r="G30" s="174"/>
      <c r="H30" s="175"/>
      <c r="I30" s="28" t="s">
        <v>8</v>
      </c>
      <c r="J30" s="26"/>
      <c r="K30" s="165">
        <v>1255</v>
      </c>
      <c r="L30" s="166"/>
      <c r="M30" s="24" t="s">
        <v>11</v>
      </c>
      <c r="N30" s="173" t="s">
        <v>110</v>
      </c>
      <c r="O30" s="174"/>
      <c r="P30" s="174"/>
      <c r="Q30" s="174"/>
      <c r="R30" s="174"/>
      <c r="S30" s="174"/>
      <c r="T30" s="174"/>
      <c r="U30" s="28" t="s">
        <v>22</v>
      </c>
      <c r="V30" s="26"/>
      <c r="W30" s="165">
        <v>2365</v>
      </c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 t="s">
        <v>102</v>
      </c>
      <c r="C31" s="174"/>
      <c r="D31" s="174"/>
      <c r="E31" s="174"/>
      <c r="F31" s="174"/>
      <c r="G31" s="174"/>
      <c r="H31" s="175"/>
      <c r="I31" s="28" t="s">
        <v>8</v>
      </c>
      <c r="J31" s="26"/>
      <c r="K31" s="165">
        <v>1473</v>
      </c>
      <c r="L31" s="166"/>
      <c r="M31" s="24" t="s">
        <v>12</v>
      </c>
      <c r="N31" s="173"/>
      <c r="O31" s="174"/>
      <c r="P31" s="174"/>
      <c r="Q31" s="174"/>
      <c r="R31" s="174"/>
      <c r="S31" s="174"/>
      <c r="T31" s="174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/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K9" sqref="K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 xml:space="preserve">SÃO PAULO F C </v>
      </c>
      <c r="E3" s="68"/>
      <c r="F3" s="68"/>
      <c r="G3" s="69">
        <f>Súmula!AH26</f>
        <v>29</v>
      </c>
      <c r="H3" s="66" t="s">
        <v>3</v>
      </c>
      <c r="I3" s="70">
        <f>Súmula!AK26</f>
        <v>21</v>
      </c>
      <c r="J3" s="71"/>
      <c r="K3" s="71"/>
      <c r="L3" s="72" t="str">
        <f>Súmula!AM26</f>
        <v>CEPE 2004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45458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665</v>
      </c>
      <c r="C8" s="63" t="str">
        <f>IF(Súmula!B23="","",Súmula!B23)</f>
        <v>LOPES</v>
      </c>
      <c r="D8" s="52">
        <f>IF(C8="","",SUM(F8:H8))</f>
        <v>5</v>
      </c>
      <c r="E8" s="81">
        <f>IF(C8="","",(F8*2)+G8)</f>
        <v>8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25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3</v>
      </c>
      <c r="L8" s="52"/>
      <c r="N8" s="52" t="str">
        <f>IF(N9="",IF(C8="","",PROPER(C8)&amp;" "&amp;E8&amp;"/"&amp;D8*2),IF(C8="","",PROPER(C8)&amp;" "&amp;E8&amp;"/"&amp;D8*2&amp;","))</f>
        <v>Lopes 8/10,</v>
      </c>
    </row>
    <row r="9" spans="1:14" ht="18.95" customHeight="1" x14ac:dyDescent="0.2">
      <c r="A9" s="52">
        <f>Súmula!A24</f>
        <v>2</v>
      </c>
      <c r="B9" s="64">
        <f>IF(C9="","",Súmula!K24)</f>
        <v>2166</v>
      </c>
      <c r="C9" s="63" t="str">
        <f>IF(Súmula!B24="","",Súmula!B24)</f>
        <v>NILO</v>
      </c>
      <c r="D9" s="52">
        <f t="shared" ref="D9:D16" si="0">IF(C9="","",SUM(F9:H9))</f>
        <v>3</v>
      </c>
      <c r="E9" s="81">
        <f t="shared" ref="E9:E27" si="1">IF(C9="","",(F9*2)+G9)</f>
        <v>6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14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8</v>
      </c>
      <c r="K9" s="52">
        <f t="shared" ref="K9:K16" si="2">IF(C9="","",I9-J9)</f>
        <v>6</v>
      </c>
      <c r="L9" s="52"/>
      <c r="N9" s="52" t="str">
        <f t="shared" ref="N9:N27" si="3">IF(N10="",IF(C9="","",PROPER(C9)&amp;" "&amp;E9&amp;"/"&amp;D9*2),IF(C9="","",PROPER(C9)&amp;" "&amp;E9&amp;"/"&amp;D9*2&amp;","))</f>
        <v>Nilo 6/6,</v>
      </c>
    </row>
    <row r="10" spans="1:14" ht="18.95" customHeight="1" x14ac:dyDescent="0.2">
      <c r="A10" s="52">
        <f>Súmula!A25</f>
        <v>3</v>
      </c>
      <c r="B10" s="64">
        <f>IF(C10="","",Súmula!K25)</f>
        <v>435</v>
      </c>
      <c r="C10" s="63" t="str">
        <f>IF(Súmula!B25="","",Súmula!B25)</f>
        <v>DEMA</v>
      </c>
      <c r="D10" s="52">
        <f t="shared" si="0"/>
        <v>4</v>
      </c>
      <c r="E10" s="81">
        <f t="shared" si="1"/>
        <v>5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52">
        <f t="shared" si="2"/>
        <v>7</v>
      </c>
      <c r="L10" s="52"/>
      <c r="N10" s="52" t="str">
        <f t="shared" si="3"/>
        <v>Dema 5/8,</v>
      </c>
    </row>
    <row r="11" spans="1:14" ht="18.95" customHeight="1" x14ac:dyDescent="0.2">
      <c r="A11" s="52">
        <f>Súmula!A26</f>
        <v>4</v>
      </c>
      <c r="B11" s="64">
        <f>IF(C11="","",Súmula!K26)</f>
        <v>33</v>
      </c>
      <c r="C11" s="63" t="str">
        <f>IF(Súmula!B26="","",Súmula!B26)</f>
        <v>CELINHO</v>
      </c>
      <c r="D11" s="52">
        <f t="shared" si="0"/>
        <v>4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3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0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14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13</v>
      </c>
      <c r="K11" s="52">
        <f t="shared" si="2"/>
        <v>1</v>
      </c>
      <c r="L11" s="52"/>
      <c r="N11" s="52" t="str">
        <f t="shared" si="3"/>
        <v>Celinho 5/8,</v>
      </c>
    </row>
    <row r="12" spans="1:14" ht="18.95" customHeight="1" x14ac:dyDescent="0.2">
      <c r="A12" s="52">
        <f>Súmula!A27</f>
        <v>5</v>
      </c>
      <c r="B12" s="64">
        <f>IF(C12="","",Súmula!K27)</f>
        <v>1844</v>
      </c>
      <c r="C12" s="63" t="str">
        <f>IF(Súmula!B27="","",Súmula!B27)</f>
        <v>RODOLF</v>
      </c>
      <c r="D12" s="52">
        <f t="shared" si="0"/>
        <v>2</v>
      </c>
      <c r="E12" s="81">
        <f t="shared" si="1"/>
        <v>0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8</v>
      </c>
      <c r="K12" s="52">
        <f t="shared" si="2"/>
        <v>-6</v>
      </c>
      <c r="L12" s="52"/>
      <c r="N12" s="52" t="str">
        <f t="shared" si="3"/>
        <v>Rodolf 0/4,</v>
      </c>
    </row>
    <row r="13" spans="1:14" ht="18.95" customHeight="1" x14ac:dyDescent="0.2">
      <c r="A13" s="52" t="str">
        <f>Súmula!A28</f>
        <v>R1</v>
      </c>
      <c r="B13" s="64">
        <f>IF(C13="","",Súmula!K28)</f>
        <v>2402</v>
      </c>
      <c r="C13" s="63" t="str">
        <f>IF(Súmula!B28="","",Súmula!B28)</f>
        <v>JUNINHO</v>
      </c>
      <c r="D13" s="52">
        <f t="shared" si="0"/>
        <v>1</v>
      </c>
      <c r="E13" s="81">
        <f t="shared" si="1"/>
        <v>1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0</v>
      </c>
      <c r="L13" s="52"/>
      <c r="N13" s="52" t="str">
        <f t="shared" si="3"/>
        <v>Juninho 1/2,</v>
      </c>
    </row>
    <row r="14" spans="1:14" ht="18.95" customHeight="1" x14ac:dyDescent="0.2">
      <c r="A14" s="52" t="str">
        <f>Súmula!A29</f>
        <v>R2</v>
      </c>
      <c r="B14" s="64">
        <f>IF(C14="","",Súmula!K29)</f>
        <v>2345</v>
      </c>
      <c r="C14" s="63" t="str">
        <f>IF(Súmula!B29="","",Súmula!B29)</f>
        <v>RODRIGO RAMOS</v>
      </c>
      <c r="D14" s="52">
        <f t="shared" si="0"/>
        <v>3</v>
      </c>
      <c r="E14" s="81">
        <f t="shared" si="1"/>
        <v>4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2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16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13</v>
      </c>
      <c r="K14" s="52">
        <f t="shared" si="2"/>
        <v>3</v>
      </c>
      <c r="L14" s="52"/>
      <c r="N14" s="52" t="str">
        <f t="shared" si="3"/>
        <v>Rodrigo Ramos 4/6,</v>
      </c>
    </row>
    <row r="15" spans="1:14" ht="18.95" customHeight="1" x14ac:dyDescent="0.2">
      <c r="A15" s="52" t="str">
        <f>Súmula!A30</f>
        <v>R3</v>
      </c>
      <c r="B15" s="64">
        <f>IF(C15="","",Súmula!K30)</f>
        <v>1255</v>
      </c>
      <c r="C15" s="63" t="str">
        <f>IF(Súmula!B30="","",Súmula!B30)</f>
        <v>TELE</v>
      </c>
      <c r="D15" s="52">
        <f t="shared" si="0"/>
        <v>1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3</v>
      </c>
      <c r="K15" s="52">
        <f t="shared" si="2"/>
        <v>-3</v>
      </c>
      <c r="L15" s="52"/>
      <c r="N15" s="52" t="str">
        <f t="shared" si="3"/>
        <v>Tele 0/2,</v>
      </c>
    </row>
    <row r="16" spans="1:14" ht="18.95" customHeight="1" x14ac:dyDescent="0.2">
      <c r="A16" s="52" t="str">
        <f>Súmula!A31</f>
        <v>R4</v>
      </c>
      <c r="B16" s="64">
        <f>IF(C16="","",Súmula!K31)</f>
        <v>1473</v>
      </c>
      <c r="C16" s="63" t="str">
        <f>IF(Súmula!B31="","",Súmula!B31)</f>
        <v>VIRGILIO TIGRÃO</v>
      </c>
      <c r="D16" s="52">
        <f t="shared" si="0"/>
        <v>1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1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3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4</v>
      </c>
      <c r="K16" s="52">
        <f t="shared" si="2"/>
        <v>-1</v>
      </c>
      <c r="L16" s="52"/>
      <c r="N16" s="52" t="str">
        <f t="shared" si="3"/>
        <v>Virgilio Tigrão 0/2</v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24</v>
      </c>
      <c r="E28" s="82">
        <f t="shared" si="6"/>
        <v>29</v>
      </c>
      <c r="F28" s="80">
        <f t="shared" si="6"/>
        <v>12</v>
      </c>
      <c r="G28" s="80">
        <f t="shared" si="6"/>
        <v>5</v>
      </c>
      <c r="H28" s="80">
        <f t="shared" si="6"/>
        <v>7</v>
      </c>
      <c r="I28" s="80">
        <f t="shared" si="6"/>
        <v>100</v>
      </c>
      <c r="J28" s="80">
        <f t="shared" si="6"/>
        <v>90</v>
      </c>
      <c r="K28" s="80">
        <f t="shared" si="6"/>
        <v>10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1532</v>
      </c>
      <c r="C31" s="63" t="str">
        <f>IF(Súmula!N23="","",Súmula!N23)</f>
        <v>BASILIO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15</v>
      </c>
      <c r="K31" s="52">
        <f>IF(C31="","",I31-J31)</f>
        <v>2</v>
      </c>
      <c r="L31" s="52"/>
      <c r="N31" s="52" t="str">
        <f t="shared" ref="N31:N50" si="8">IF(N32="",IF(C31="","",PROPER(C31)&amp;" "&amp;E31&amp;"/"&amp;D31*2),IF(C31="","",PROPER(C31)&amp;" "&amp;E31&amp;"/"&amp;D31*2&amp;","))</f>
        <v>Basilio 5/10,</v>
      </c>
    </row>
    <row r="32" spans="1:14" ht="18.95" customHeight="1" x14ac:dyDescent="0.2">
      <c r="A32" s="52">
        <f>Súmula!M24</f>
        <v>2</v>
      </c>
      <c r="B32" s="64">
        <f>IF(C32="","",Súmula!W24)</f>
        <v>1962</v>
      </c>
      <c r="C32" s="63" t="str">
        <f>IF(Súmula!N24="","",Súmula!N24)</f>
        <v>MARCELINHO</v>
      </c>
      <c r="D32" s="52">
        <f t="shared" ref="D32:D38" si="9">IF(C32="","",SUM(F32:H32))</f>
        <v>4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-2</v>
      </c>
      <c r="L32" s="52"/>
      <c r="N32" s="52" t="str">
        <f t="shared" si="8"/>
        <v>Marcelinho 3/8,</v>
      </c>
    </row>
    <row r="33" spans="1:14" ht="18.95" customHeight="1" x14ac:dyDescent="0.2">
      <c r="A33" s="52">
        <f>Súmula!M25</f>
        <v>3</v>
      </c>
      <c r="B33" s="64">
        <f>IF(C33="","",Súmula!W25)</f>
        <v>2361</v>
      </c>
      <c r="C33" s="63" t="str">
        <f>IF(Súmula!N25="","",Súmula!N25)</f>
        <v>SERGINHO RUSSO</v>
      </c>
      <c r="D33" s="52">
        <f t="shared" si="9"/>
        <v>4</v>
      </c>
      <c r="E33" s="81">
        <f t="shared" si="7"/>
        <v>1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14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-5</v>
      </c>
      <c r="L33" s="52"/>
      <c r="N33" s="52" t="str">
        <f t="shared" si="8"/>
        <v>Serginho Russo 1/8,</v>
      </c>
    </row>
    <row r="34" spans="1:14" ht="18.95" customHeight="1" x14ac:dyDescent="0.2">
      <c r="A34" s="52">
        <f>Súmula!M26</f>
        <v>4</v>
      </c>
      <c r="B34" s="64">
        <f>IF(C34="","",Súmula!W26)</f>
        <v>1722</v>
      </c>
      <c r="C34" s="63" t="str">
        <f>IF(Súmula!N26="","",Súmula!N26)</f>
        <v>WALNIR</v>
      </c>
      <c r="D34" s="52">
        <f t="shared" si="9"/>
        <v>5</v>
      </c>
      <c r="E34" s="81">
        <f t="shared" si="7"/>
        <v>9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31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11</v>
      </c>
      <c r="L34" s="52"/>
      <c r="N34" s="52" t="str">
        <f t="shared" si="8"/>
        <v>Walnir 9/10,</v>
      </c>
    </row>
    <row r="35" spans="1:14" ht="18.95" customHeight="1" x14ac:dyDescent="0.2">
      <c r="A35" s="52">
        <f>Súmula!M27</f>
        <v>5</v>
      </c>
      <c r="B35" s="64">
        <f>IF(C35="","",Súmula!W27)</f>
        <v>134</v>
      </c>
      <c r="C35" s="63" t="str">
        <f>IF(Súmula!N27="","",Súmula!N27)</f>
        <v>MARIO NOVAES</v>
      </c>
      <c r="D35" s="52">
        <f t="shared" si="9"/>
        <v>3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-4</v>
      </c>
      <c r="L35" s="52"/>
      <c r="N35" s="52" t="str">
        <f t="shared" si="8"/>
        <v>Mario Novaes 0/6,</v>
      </c>
    </row>
    <row r="36" spans="1:14" ht="18.95" customHeight="1" x14ac:dyDescent="0.2">
      <c r="A36" s="52" t="str">
        <f>Súmula!M28</f>
        <v>R1</v>
      </c>
      <c r="B36" s="64">
        <f>IF(C36="","",Súmula!W28)</f>
        <v>1237</v>
      </c>
      <c r="C36" s="63" t="str">
        <f>IF(Súmula!N28="","",Súmula!N28)</f>
        <v>SIDNEY ALVES</v>
      </c>
      <c r="D36" s="52">
        <f t="shared" si="9"/>
        <v>1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3</v>
      </c>
      <c r="L36" s="52"/>
      <c r="N36" s="52" t="str">
        <f t="shared" si="8"/>
        <v>Sidney Alves 2/2,</v>
      </c>
    </row>
    <row r="37" spans="1:14" ht="18.95" customHeight="1" x14ac:dyDescent="0.2">
      <c r="A37" s="52" t="str">
        <f>Súmula!M29</f>
        <v>R2</v>
      </c>
      <c r="B37" s="64">
        <f>IF(C37="","",Súmula!W29)</f>
        <v>167</v>
      </c>
      <c r="C37" s="63" t="str">
        <f>IF(Súmula!N29="","",Súmula!N29)</f>
        <v>NOVAES</v>
      </c>
      <c r="D37" s="52">
        <f t="shared" si="9"/>
        <v>2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3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14</v>
      </c>
      <c r="K37" s="52">
        <f t="shared" si="10"/>
        <v>-11</v>
      </c>
      <c r="L37" s="52"/>
      <c r="N37" s="52" t="str">
        <f t="shared" si="8"/>
        <v>Novaes 0/4,</v>
      </c>
    </row>
    <row r="38" spans="1:14" ht="18.95" customHeight="1" x14ac:dyDescent="0.2">
      <c r="A38" s="52" t="str">
        <f>Súmula!M30</f>
        <v>R3</v>
      </c>
      <c r="B38" s="64">
        <f>IF(C38="","",Súmula!W30)</f>
        <v>2365</v>
      </c>
      <c r="C38" s="63" t="str">
        <f>IF(Súmula!N30="","",Súmula!N30)</f>
        <v>PEPE</v>
      </c>
      <c r="D38" s="52">
        <f t="shared" si="9"/>
        <v>1</v>
      </c>
      <c r="E38" s="81">
        <f t="shared" si="7"/>
        <v>1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1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4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4</v>
      </c>
      <c r="K38" s="52">
        <f t="shared" si="10"/>
        <v>0</v>
      </c>
      <c r="L38" s="52"/>
      <c r="N38" s="52" t="str">
        <f t="shared" si="8"/>
        <v>Pepe 1/2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21</v>
      </c>
      <c r="F51" s="80">
        <f t="shared" si="13"/>
        <v>8</v>
      </c>
      <c r="G51" s="80">
        <f t="shared" si="13"/>
        <v>5</v>
      </c>
      <c r="H51" s="80">
        <f t="shared" si="13"/>
        <v>12</v>
      </c>
      <c r="I51" s="80">
        <f t="shared" si="13"/>
        <v>96</v>
      </c>
      <c r="J51" s="80">
        <f t="shared" si="13"/>
        <v>102</v>
      </c>
      <c r="K51" s="80">
        <f t="shared" si="13"/>
        <v>-6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 C :29 - Lopes 8/10,  Nilo 6/6,  Dema 5/8,  Celinho 5/8,  Rodolf 0/4,  Juninho 1/2,  Rodrigo Ramos 4/6,  Tele 0/2,  Virgilio Tigrão 0/2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CEPE 2004:21 - Basilio 5/10,  Marcelinho 3/8,  Serginho Russo 1/8,  Walnir 9/10,  Mario Novaes 0/6,  Sidney Alves 2/2,  Novaes 0/4,  Pepe 1/2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Junior</cp:lastModifiedBy>
  <cp:lastPrinted>2012-12-31T14:26:20Z</cp:lastPrinted>
  <dcterms:created xsi:type="dcterms:W3CDTF">2011-02-06T02:23:49Z</dcterms:created>
  <dcterms:modified xsi:type="dcterms:W3CDTF">2024-06-15T21:21:20Z</dcterms:modified>
</cp:coreProperties>
</file>